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U16" i="26" l="1"/>
  <c r="V16" i="26"/>
  <c r="U17" i="26"/>
  <c r="V17" i="26"/>
  <c r="K19" i="26"/>
  <c r="K20" i="26"/>
  <c r="J20" i="26"/>
  <c r="L20" i="26" s="1"/>
  <c r="J19" i="26"/>
  <c r="L19" i="26" s="1"/>
  <c r="H20" i="26"/>
  <c r="I20" i="26" s="1"/>
  <c r="G20" i="26"/>
  <c r="H19" i="26"/>
  <c r="G19" i="26"/>
  <c r="I19" i="26" s="1"/>
  <c r="M19" i="26" s="1"/>
  <c r="J30" i="26"/>
  <c r="I30" i="26"/>
  <c r="J33" i="26"/>
  <c r="I33" i="26"/>
  <c r="H33" i="26"/>
  <c r="J32" i="26"/>
  <c r="I32" i="26"/>
  <c r="H32" i="26"/>
  <c r="J31" i="26"/>
  <c r="I31" i="26"/>
  <c r="H31" i="26"/>
  <c r="H30" i="26"/>
  <c r="J53" i="26"/>
  <c r="K53" i="26"/>
  <c r="J54" i="26"/>
  <c r="K54" i="26"/>
  <c r="K52" i="26"/>
  <c r="J52" i="26"/>
  <c r="H53" i="26"/>
  <c r="H54" i="26"/>
  <c r="G53" i="26"/>
  <c r="G54" i="26"/>
  <c r="H52" i="26"/>
  <c r="G52" i="26"/>
  <c r="J49" i="18"/>
  <c r="H49" i="18"/>
  <c r="J32" i="28"/>
  <c r="J31" i="28"/>
  <c r="J30" i="28"/>
  <c r="J29" i="28"/>
  <c r="H32" i="28"/>
  <c r="H31" i="28"/>
  <c r="H30" i="28"/>
  <c r="H29" i="28"/>
  <c r="J32" i="27"/>
  <c r="J31" i="27"/>
  <c r="J30" i="27"/>
  <c r="J29" i="27"/>
  <c r="H32" i="27"/>
  <c r="H31" i="27"/>
  <c r="H30" i="27"/>
  <c r="H29" i="27"/>
  <c r="J32" i="21"/>
  <c r="J31" i="21"/>
  <c r="J30" i="21"/>
  <c r="J29" i="21"/>
  <c r="H32" i="21"/>
  <c r="H31" i="21"/>
  <c r="H30" i="21"/>
  <c r="H29" i="21"/>
  <c r="J32" i="20"/>
  <c r="J31" i="20"/>
  <c r="J30" i="20"/>
  <c r="J29" i="20"/>
  <c r="H32" i="20"/>
  <c r="H31" i="20"/>
  <c r="H30" i="20"/>
  <c r="H29" i="20"/>
  <c r="J32" i="19"/>
  <c r="J31" i="19"/>
  <c r="J30" i="19"/>
  <c r="J29" i="19"/>
  <c r="H32" i="19"/>
  <c r="H31" i="19"/>
  <c r="H30" i="19"/>
  <c r="H29" i="19"/>
  <c r="J32" i="18"/>
  <c r="J31" i="18"/>
  <c r="J30" i="18"/>
  <c r="J29" i="18"/>
  <c r="H32" i="18"/>
  <c r="H31" i="18"/>
  <c r="H30" i="18"/>
  <c r="H29" i="18"/>
  <c r="M20" i="26" l="1"/>
  <c r="J210" i="28"/>
  <c r="K208" i="28" s="1"/>
  <c r="I210" i="28"/>
  <c r="H210" i="28"/>
  <c r="K209" i="28"/>
  <c r="G209" i="28"/>
  <c r="G208" i="28"/>
  <c r="G207" i="28"/>
  <c r="G206" i="28"/>
  <c r="K195" i="28"/>
  <c r="K194" i="28"/>
  <c r="K193" i="28"/>
  <c r="K192" i="28"/>
  <c r="K191" i="28"/>
  <c r="K190" i="28"/>
  <c r="K189" i="28"/>
  <c r="J180" i="28"/>
  <c r="J196" i="28" s="1"/>
  <c r="H180" i="28"/>
  <c r="I179" i="28" s="1"/>
  <c r="K179" i="28"/>
  <c r="K178" i="28"/>
  <c r="K177" i="28"/>
  <c r="K176" i="28"/>
  <c r="J161" i="28"/>
  <c r="K159" i="28" s="1"/>
  <c r="I161" i="28"/>
  <c r="H161" i="28"/>
  <c r="G160" i="28"/>
  <c r="G159" i="28"/>
  <c r="G158" i="28"/>
  <c r="G157" i="28"/>
  <c r="K146" i="28"/>
  <c r="K145" i="28"/>
  <c r="K144" i="28"/>
  <c r="K143" i="28"/>
  <c r="K142" i="28"/>
  <c r="K141" i="28"/>
  <c r="K140" i="28"/>
  <c r="J131" i="28"/>
  <c r="J147" i="28" s="1"/>
  <c r="J148" i="28" s="1"/>
  <c r="H131" i="28"/>
  <c r="H147" i="28" s="1"/>
  <c r="K130" i="28"/>
  <c r="K129" i="28"/>
  <c r="I129" i="28"/>
  <c r="K128" i="28"/>
  <c r="K127" i="28"/>
  <c r="J112" i="28"/>
  <c r="K110" i="28" s="1"/>
  <c r="I112" i="28"/>
  <c r="H112" i="28"/>
  <c r="G112" i="28"/>
  <c r="K111" i="28"/>
  <c r="G111" i="28"/>
  <c r="G110" i="28"/>
  <c r="K109" i="28"/>
  <c r="G109" i="28"/>
  <c r="G108" i="28"/>
  <c r="K97" i="28"/>
  <c r="K96" i="28"/>
  <c r="K95" i="28"/>
  <c r="K94" i="28"/>
  <c r="K93" i="28"/>
  <c r="K92" i="28"/>
  <c r="K91" i="28"/>
  <c r="J82" i="28"/>
  <c r="J98" i="28" s="1"/>
  <c r="H82" i="28"/>
  <c r="I81" i="28" s="1"/>
  <c r="K81" i="28"/>
  <c r="K80" i="28"/>
  <c r="K79" i="28"/>
  <c r="K78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K48" i="28"/>
  <c r="K47" i="28"/>
  <c r="K46" i="28"/>
  <c r="K45" i="28"/>
  <c r="K44" i="28"/>
  <c r="K43" i="28"/>
  <c r="K42" i="28"/>
  <c r="J33" i="28"/>
  <c r="H33" i="28"/>
  <c r="I29" i="28" s="1"/>
  <c r="K32" i="28"/>
  <c r="K31" i="28"/>
  <c r="K30" i="28"/>
  <c r="K29" i="28"/>
  <c r="K19" i="28"/>
  <c r="J19" i="28"/>
  <c r="H19" i="28"/>
  <c r="G19" i="28"/>
  <c r="L18" i="28"/>
  <c r="I18" i="28"/>
  <c r="M18" i="28" s="1"/>
  <c r="L17" i="28"/>
  <c r="I17" i="28"/>
  <c r="M17" i="28" s="1"/>
  <c r="L16" i="28"/>
  <c r="M16" i="28" s="1"/>
  <c r="I16" i="28"/>
  <c r="J210" i="27"/>
  <c r="K209" i="27" s="1"/>
  <c r="I210" i="27"/>
  <c r="G210" i="27" s="1"/>
  <c r="H210" i="27"/>
  <c r="G209" i="27"/>
  <c r="K208" i="27"/>
  <c r="G208" i="27"/>
  <c r="G207" i="27"/>
  <c r="G206" i="27"/>
  <c r="H196" i="27"/>
  <c r="K195" i="27"/>
  <c r="K194" i="27"/>
  <c r="K193" i="27"/>
  <c r="K192" i="27"/>
  <c r="K191" i="27"/>
  <c r="K190" i="27"/>
  <c r="K189" i="27"/>
  <c r="J180" i="27"/>
  <c r="K180" i="27" s="1"/>
  <c r="I180" i="27"/>
  <c r="H180" i="27"/>
  <c r="K179" i="27"/>
  <c r="I179" i="27"/>
  <c r="K178" i="27"/>
  <c r="I178" i="27"/>
  <c r="K177" i="27"/>
  <c r="I177" i="27"/>
  <c r="K176" i="27"/>
  <c r="C170" i="27" s="1"/>
  <c r="I176" i="27"/>
  <c r="J161" i="27"/>
  <c r="K159" i="27" s="1"/>
  <c r="I161" i="27"/>
  <c r="G161" i="27" s="1"/>
  <c r="H161" i="27"/>
  <c r="K160" i="27"/>
  <c r="G160" i="27"/>
  <c r="G159" i="27"/>
  <c r="G158" i="27"/>
  <c r="G157" i="27"/>
  <c r="K146" i="27"/>
  <c r="K145" i="27"/>
  <c r="K144" i="27"/>
  <c r="K143" i="27"/>
  <c r="K142" i="27"/>
  <c r="K141" i="27"/>
  <c r="K140" i="27"/>
  <c r="J131" i="27"/>
  <c r="J147" i="27" s="1"/>
  <c r="H131" i="27"/>
  <c r="I130" i="27" s="1"/>
  <c r="K130" i="27"/>
  <c r="K129" i="27"/>
  <c r="I129" i="27"/>
  <c r="K128" i="27"/>
  <c r="K127" i="27"/>
  <c r="J112" i="27"/>
  <c r="K112" i="27" s="1"/>
  <c r="I112" i="27"/>
  <c r="H112" i="27"/>
  <c r="G111" i="27"/>
  <c r="K110" i="27"/>
  <c r="G110" i="27"/>
  <c r="G109" i="27"/>
  <c r="G108" i="27"/>
  <c r="K97" i="27"/>
  <c r="K96" i="27"/>
  <c r="K95" i="27"/>
  <c r="K94" i="27"/>
  <c r="K93" i="27"/>
  <c r="K92" i="27"/>
  <c r="K91" i="27"/>
  <c r="J82" i="27"/>
  <c r="J98" i="27" s="1"/>
  <c r="H82" i="27"/>
  <c r="H98" i="27" s="1"/>
  <c r="K81" i="27"/>
  <c r="K80" i="27"/>
  <c r="I80" i="27"/>
  <c r="K79" i="27"/>
  <c r="K78" i="27"/>
  <c r="I78" i="27"/>
  <c r="J62" i="27"/>
  <c r="I62" i="27"/>
  <c r="G62" i="27" s="1"/>
  <c r="H62" i="27"/>
  <c r="J61" i="27"/>
  <c r="I61" i="27"/>
  <c r="H61" i="27"/>
  <c r="J60" i="27"/>
  <c r="I60" i="27"/>
  <c r="H60" i="27"/>
  <c r="J59" i="27"/>
  <c r="I59" i="27"/>
  <c r="H59" i="27"/>
  <c r="K48" i="27"/>
  <c r="K47" i="27"/>
  <c r="K46" i="27"/>
  <c r="K45" i="27"/>
  <c r="K44" i="27"/>
  <c r="K43" i="27"/>
  <c r="K42" i="27"/>
  <c r="J33" i="27"/>
  <c r="J49" i="27" s="1"/>
  <c r="J50" i="27" s="1"/>
  <c r="H33" i="27"/>
  <c r="K32" i="27"/>
  <c r="K31" i="27"/>
  <c r="K30" i="27"/>
  <c r="K29" i="27"/>
  <c r="K19" i="27"/>
  <c r="J19" i="27"/>
  <c r="H19" i="27"/>
  <c r="I19" i="27" s="1"/>
  <c r="G19" i="27"/>
  <c r="L18" i="27"/>
  <c r="I18" i="27"/>
  <c r="L17" i="27"/>
  <c r="I17" i="27"/>
  <c r="L16" i="27"/>
  <c r="I16" i="27"/>
  <c r="M16" i="27" s="1"/>
  <c r="J210" i="21"/>
  <c r="K209" i="21" s="1"/>
  <c r="I210" i="21"/>
  <c r="G210" i="21" s="1"/>
  <c r="H210" i="21"/>
  <c r="G209" i="21"/>
  <c r="K208" i="21"/>
  <c r="G208" i="21"/>
  <c r="G207" i="21"/>
  <c r="K206" i="21"/>
  <c r="G206" i="21"/>
  <c r="K195" i="21"/>
  <c r="K194" i="21"/>
  <c r="K193" i="21"/>
  <c r="K192" i="21"/>
  <c r="K191" i="21"/>
  <c r="K190" i="21"/>
  <c r="K189" i="21"/>
  <c r="J180" i="21"/>
  <c r="J196" i="21" s="1"/>
  <c r="J197" i="21" s="1"/>
  <c r="H180" i="21"/>
  <c r="H196" i="21" s="1"/>
  <c r="K179" i="21"/>
  <c r="K178" i="21"/>
  <c r="I178" i="21"/>
  <c r="K177" i="21"/>
  <c r="K176" i="21"/>
  <c r="I176" i="21"/>
  <c r="J161" i="21"/>
  <c r="K159" i="21" s="1"/>
  <c r="I161" i="21"/>
  <c r="G161" i="21" s="1"/>
  <c r="H161" i="21"/>
  <c r="G160" i="21"/>
  <c r="G159" i="21"/>
  <c r="G158" i="21"/>
  <c r="G157" i="21"/>
  <c r="K146" i="21"/>
  <c r="K145" i="21"/>
  <c r="K144" i="21"/>
  <c r="K143" i="21"/>
  <c r="K142" i="21"/>
  <c r="K141" i="21"/>
  <c r="K140" i="21"/>
  <c r="J131" i="21"/>
  <c r="J147" i="21" s="1"/>
  <c r="H131" i="21"/>
  <c r="I130" i="21" s="1"/>
  <c r="K130" i="21"/>
  <c r="K129" i="21"/>
  <c r="I129" i="21"/>
  <c r="K128" i="21"/>
  <c r="K127" i="21"/>
  <c r="I127" i="21"/>
  <c r="J112" i="21"/>
  <c r="K112" i="21" s="1"/>
  <c r="I112" i="21"/>
  <c r="G112" i="21" s="1"/>
  <c r="H112" i="21"/>
  <c r="G111" i="21"/>
  <c r="G110" i="21"/>
  <c r="G109" i="21"/>
  <c r="G108" i="21"/>
  <c r="K97" i="21"/>
  <c r="K96" i="21"/>
  <c r="K95" i="21"/>
  <c r="K94" i="21"/>
  <c r="K93" i="21"/>
  <c r="K92" i="21"/>
  <c r="K91" i="21"/>
  <c r="J82" i="21"/>
  <c r="J98" i="21" s="1"/>
  <c r="H82" i="21"/>
  <c r="H98" i="21" s="1"/>
  <c r="K81" i="21"/>
  <c r="K80" i="21"/>
  <c r="K79" i="21"/>
  <c r="K78" i="21"/>
  <c r="J62" i="21"/>
  <c r="I62" i="21"/>
  <c r="H62" i="21"/>
  <c r="J61" i="21"/>
  <c r="I61" i="21"/>
  <c r="H61" i="21"/>
  <c r="J60" i="21"/>
  <c r="I60" i="21"/>
  <c r="H60" i="21"/>
  <c r="J59" i="21"/>
  <c r="I59" i="21"/>
  <c r="H59" i="21"/>
  <c r="K48" i="21"/>
  <c r="K47" i="21"/>
  <c r="K46" i="21"/>
  <c r="K45" i="21"/>
  <c r="K44" i="21"/>
  <c r="K43" i="21"/>
  <c r="K42" i="21"/>
  <c r="J33" i="21"/>
  <c r="J49" i="21" s="1"/>
  <c r="J50" i="21" s="1"/>
  <c r="H33" i="21"/>
  <c r="H49" i="21" s="1"/>
  <c r="H50" i="21" s="1"/>
  <c r="K32" i="21"/>
  <c r="K31" i="21"/>
  <c r="K30" i="21"/>
  <c r="K29" i="21"/>
  <c r="K19" i="21"/>
  <c r="L19" i="21" s="1"/>
  <c r="J19" i="21"/>
  <c r="H19" i="21"/>
  <c r="I19" i="21" s="1"/>
  <c r="G19" i="21"/>
  <c r="L18" i="21"/>
  <c r="I18" i="21"/>
  <c r="L17" i="21"/>
  <c r="I17" i="21"/>
  <c r="L16" i="21"/>
  <c r="I16" i="21"/>
  <c r="J210" i="20"/>
  <c r="K209" i="20" s="1"/>
  <c r="I210" i="20"/>
  <c r="G210" i="20" s="1"/>
  <c r="H210" i="20"/>
  <c r="G209" i="20"/>
  <c r="G208" i="20"/>
  <c r="G207" i="20"/>
  <c r="G206" i="20"/>
  <c r="K195" i="20"/>
  <c r="K194" i="20"/>
  <c r="K193" i="20"/>
  <c r="K192" i="20"/>
  <c r="K191" i="20"/>
  <c r="K190" i="20"/>
  <c r="K189" i="20"/>
  <c r="J180" i="20"/>
  <c r="J196" i="20" s="1"/>
  <c r="H180" i="20"/>
  <c r="H196" i="20" s="1"/>
  <c r="K179" i="20"/>
  <c r="K178" i="20"/>
  <c r="K177" i="20"/>
  <c r="K176" i="20"/>
  <c r="J161" i="20"/>
  <c r="K159" i="20" s="1"/>
  <c r="I161" i="20"/>
  <c r="H161" i="20"/>
  <c r="G161" i="20"/>
  <c r="K160" i="20"/>
  <c r="G160" i="20"/>
  <c r="G159" i="20"/>
  <c r="K158" i="20"/>
  <c r="G158" i="20"/>
  <c r="G157" i="20"/>
  <c r="K146" i="20"/>
  <c r="K145" i="20"/>
  <c r="K144" i="20"/>
  <c r="K143" i="20"/>
  <c r="K142" i="20"/>
  <c r="K141" i="20"/>
  <c r="K140" i="20"/>
  <c r="J131" i="20"/>
  <c r="J147" i="20" s="1"/>
  <c r="H131" i="20"/>
  <c r="I130" i="20" s="1"/>
  <c r="K130" i="20"/>
  <c r="K129" i="20"/>
  <c r="K128" i="20"/>
  <c r="K127" i="20"/>
  <c r="J112" i="20"/>
  <c r="K110" i="20" s="1"/>
  <c r="I112" i="20"/>
  <c r="H112" i="20"/>
  <c r="G111" i="20"/>
  <c r="G110" i="20"/>
  <c r="G109" i="20"/>
  <c r="G108" i="20"/>
  <c r="K97" i="20"/>
  <c r="K96" i="20"/>
  <c r="K95" i="20"/>
  <c r="K94" i="20"/>
  <c r="K93" i="20"/>
  <c r="K92" i="20"/>
  <c r="K91" i="20"/>
  <c r="J82" i="20"/>
  <c r="J98" i="20" s="1"/>
  <c r="H82" i="20"/>
  <c r="H98" i="20" s="1"/>
  <c r="K81" i="20"/>
  <c r="K80" i="20"/>
  <c r="K79" i="20"/>
  <c r="K78" i="20"/>
  <c r="I78" i="20"/>
  <c r="J62" i="20"/>
  <c r="I62" i="20"/>
  <c r="H62" i="20"/>
  <c r="J61" i="20"/>
  <c r="I61" i="20"/>
  <c r="H61" i="20"/>
  <c r="J60" i="20"/>
  <c r="I60" i="20"/>
  <c r="H60" i="20"/>
  <c r="J59" i="20"/>
  <c r="I59" i="20"/>
  <c r="H59" i="20"/>
  <c r="K48" i="20"/>
  <c r="K47" i="20"/>
  <c r="K46" i="20"/>
  <c r="K45" i="20"/>
  <c r="K44" i="20"/>
  <c r="K43" i="20"/>
  <c r="K42" i="20"/>
  <c r="J33" i="20"/>
  <c r="J49" i="20" s="1"/>
  <c r="J50" i="20" s="1"/>
  <c r="H33" i="20"/>
  <c r="K32" i="20"/>
  <c r="K31" i="20"/>
  <c r="K30" i="20"/>
  <c r="K29" i="20"/>
  <c r="K19" i="20"/>
  <c r="J19" i="20"/>
  <c r="H19" i="20"/>
  <c r="I19" i="20" s="1"/>
  <c r="C9" i="20" s="1"/>
  <c r="G19" i="20"/>
  <c r="L18" i="20"/>
  <c r="I18" i="20"/>
  <c r="L17" i="20"/>
  <c r="I17" i="20"/>
  <c r="M17" i="20" s="1"/>
  <c r="L16" i="20"/>
  <c r="I16" i="20"/>
  <c r="M16" i="20" s="1"/>
  <c r="J210" i="19"/>
  <c r="K208" i="19" s="1"/>
  <c r="I210" i="19"/>
  <c r="H210" i="19"/>
  <c r="G209" i="19"/>
  <c r="G208" i="19"/>
  <c r="G207" i="19"/>
  <c r="G206" i="19"/>
  <c r="K195" i="19"/>
  <c r="K194" i="19"/>
  <c r="K193" i="19"/>
  <c r="K192" i="19"/>
  <c r="K191" i="19"/>
  <c r="K190" i="19"/>
  <c r="K189" i="19"/>
  <c r="J180" i="19"/>
  <c r="J196" i="19" s="1"/>
  <c r="H180" i="19"/>
  <c r="I179" i="19" s="1"/>
  <c r="K179" i="19"/>
  <c r="K178" i="19"/>
  <c r="K177" i="19"/>
  <c r="K176" i="19"/>
  <c r="I176" i="19"/>
  <c r="J161" i="19"/>
  <c r="K160" i="19" s="1"/>
  <c r="I161" i="19"/>
  <c r="H161" i="19"/>
  <c r="G160" i="19"/>
  <c r="G159" i="19"/>
  <c r="G158" i="19"/>
  <c r="G157" i="19"/>
  <c r="K146" i="19"/>
  <c r="K145" i="19"/>
  <c r="K144" i="19"/>
  <c r="K143" i="19"/>
  <c r="K142" i="19"/>
  <c r="K141" i="19"/>
  <c r="K140" i="19"/>
  <c r="J131" i="19"/>
  <c r="K131" i="19" s="1"/>
  <c r="I131" i="19"/>
  <c r="H131" i="19"/>
  <c r="H147" i="19" s="1"/>
  <c r="K130" i="19"/>
  <c r="I130" i="19"/>
  <c r="K129" i="19"/>
  <c r="I129" i="19"/>
  <c r="K128" i="19"/>
  <c r="I128" i="19"/>
  <c r="K127" i="19"/>
  <c r="C121" i="19" s="1"/>
  <c r="I127" i="19"/>
  <c r="J112" i="19"/>
  <c r="K110" i="19" s="1"/>
  <c r="I112" i="19"/>
  <c r="G112" i="19" s="1"/>
  <c r="H112" i="19"/>
  <c r="G111" i="19"/>
  <c r="G110" i="19"/>
  <c r="G109" i="19"/>
  <c r="G108" i="19"/>
  <c r="K97" i="19"/>
  <c r="K96" i="19"/>
  <c r="K95" i="19"/>
  <c r="K94" i="19"/>
  <c r="K93" i="19"/>
  <c r="K92" i="19"/>
  <c r="K91" i="19"/>
  <c r="J82" i="19"/>
  <c r="J98" i="19" s="1"/>
  <c r="H82" i="19"/>
  <c r="I81" i="19" s="1"/>
  <c r="K81" i="19"/>
  <c r="K80" i="19"/>
  <c r="K79" i="19"/>
  <c r="K78" i="19"/>
  <c r="J62" i="19"/>
  <c r="I62" i="19"/>
  <c r="H62" i="19"/>
  <c r="J61" i="19"/>
  <c r="I61" i="19"/>
  <c r="H61" i="19"/>
  <c r="J60" i="19"/>
  <c r="I60" i="19"/>
  <c r="H60" i="19"/>
  <c r="G60" i="19" s="1"/>
  <c r="J59" i="19"/>
  <c r="I59" i="19"/>
  <c r="H59" i="19"/>
  <c r="K48" i="19"/>
  <c r="K47" i="19"/>
  <c r="K46" i="19"/>
  <c r="K45" i="19"/>
  <c r="K44" i="19"/>
  <c r="K43" i="19"/>
  <c r="K42" i="19"/>
  <c r="J33" i="19"/>
  <c r="J49" i="19" s="1"/>
  <c r="J50" i="19" s="1"/>
  <c r="H33" i="19"/>
  <c r="K32" i="19"/>
  <c r="K31" i="19"/>
  <c r="K30" i="19"/>
  <c r="K29" i="19"/>
  <c r="K19" i="19"/>
  <c r="J19" i="19"/>
  <c r="H19" i="19"/>
  <c r="G19" i="19"/>
  <c r="L18" i="19"/>
  <c r="I18" i="19"/>
  <c r="M18" i="19" s="1"/>
  <c r="L17" i="19"/>
  <c r="M17" i="19" s="1"/>
  <c r="I17" i="19"/>
  <c r="L16" i="19"/>
  <c r="M16" i="19" s="1"/>
  <c r="I16" i="19"/>
  <c r="I4" i="28"/>
  <c r="B4" i="28"/>
  <c r="I3" i="28"/>
  <c r="B3" i="28"/>
  <c r="I4" i="27"/>
  <c r="B4" i="27"/>
  <c r="I3" i="27"/>
  <c r="B3" i="27"/>
  <c r="I178" i="28" l="1"/>
  <c r="I176" i="28"/>
  <c r="K180" i="28"/>
  <c r="H196" i="28"/>
  <c r="K196" i="28" s="1"/>
  <c r="J196" i="27"/>
  <c r="K196" i="27" s="1"/>
  <c r="C170" i="21"/>
  <c r="I177" i="21"/>
  <c r="I179" i="21"/>
  <c r="K180" i="21"/>
  <c r="I176" i="20"/>
  <c r="I178" i="20"/>
  <c r="I177" i="20"/>
  <c r="C170" i="20" s="1"/>
  <c r="I179" i="20"/>
  <c r="K180" i="20"/>
  <c r="K196" i="20"/>
  <c r="I129" i="20"/>
  <c r="I127" i="20"/>
  <c r="K131" i="20"/>
  <c r="H147" i="20"/>
  <c r="K147" i="20" s="1"/>
  <c r="K131" i="21"/>
  <c r="I29" i="21"/>
  <c r="I31" i="21"/>
  <c r="H147" i="21"/>
  <c r="H148" i="21" s="1"/>
  <c r="I127" i="27"/>
  <c r="K131" i="27"/>
  <c r="H147" i="27"/>
  <c r="H148" i="27" s="1"/>
  <c r="K147" i="27"/>
  <c r="I31" i="28"/>
  <c r="I127" i="28"/>
  <c r="C121" i="28" s="1"/>
  <c r="I128" i="28"/>
  <c r="I130" i="28"/>
  <c r="K131" i="28"/>
  <c r="K33" i="28"/>
  <c r="J49" i="28"/>
  <c r="J50" i="28" s="1"/>
  <c r="I32" i="28"/>
  <c r="H49" i="28"/>
  <c r="I80" i="28"/>
  <c r="I78" i="28"/>
  <c r="K82" i="28"/>
  <c r="H98" i="28"/>
  <c r="H99" i="28" s="1"/>
  <c r="I94" i="28" s="1"/>
  <c r="C72" i="27"/>
  <c r="I82" i="27"/>
  <c r="I79" i="27"/>
  <c r="I81" i="27"/>
  <c r="K82" i="27"/>
  <c r="I32" i="27"/>
  <c r="H49" i="27"/>
  <c r="I29" i="27"/>
  <c r="I31" i="27"/>
  <c r="K33" i="27"/>
  <c r="I30" i="27"/>
  <c r="K98" i="27"/>
  <c r="I49" i="21"/>
  <c r="I42" i="21"/>
  <c r="I48" i="21"/>
  <c r="I44" i="21"/>
  <c r="I46" i="21"/>
  <c r="I78" i="21"/>
  <c r="C72" i="21" s="1"/>
  <c r="I80" i="21"/>
  <c r="K49" i="21"/>
  <c r="I82" i="21"/>
  <c r="I30" i="21"/>
  <c r="I32" i="21"/>
  <c r="I79" i="21"/>
  <c r="I81" i="21"/>
  <c r="K82" i="21"/>
  <c r="I80" i="20"/>
  <c r="I82" i="20"/>
  <c r="I32" i="20"/>
  <c r="H49" i="20"/>
  <c r="I31" i="20"/>
  <c r="I79" i="20"/>
  <c r="C72" i="20" s="1"/>
  <c r="I81" i="20"/>
  <c r="K82" i="20"/>
  <c r="I29" i="20"/>
  <c r="C36" i="21"/>
  <c r="I43" i="21"/>
  <c r="I45" i="21"/>
  <c r="I47" i="21"/>
  <c r="K50" i="21"/>
  <c r="K180" i="19"/>
  <c r="H196" i="19"/>
  <c r="K196" i="19"/>
  <c r="I178" i="19"/>
  <c r="J147" i="19"/>
  <c r="K147" i="19"/>
  <c r="I32" i="19"/>
  <c r="H49" i="19"/>
  <c r="I78" i="19"/>
  <c r="K82" i="19"/>
  <c r="I80" i="19"/>
  <c r="H98" i="19"/>
  <c r="K33" i="21"/>
  <c r="K33" i="20"/>
  <c r="I30" i="20"/>
  <c r="C23" i="20" s="1"/>
  <c r="I29" i="19"/>
  <c r="I31" i="19"/>
  <c r="K33" i="19"/>
  <c r="G61" i="28"/>
  <c r="K158" i="27"/>
  <c r="K160" i="21"/>
  <c r="G62" i="21"/>
  <c r="K207" i="21"/>
  <c r="K210" i="21" s="1"/>
  <c r="G59" i="20"/>
  <c r="K206" i="20"/>
  <c r="K208" i="20"/>
  <c r="C200" i="19"/>
  <c r="K209" i="19"/>
  <c r="K207" i="19"/>
  <c r="G210" i="19"/>
  <c r="G62" i="20"/>
  <c r="K207" i="20"/>
  <c r="C200" i="21"/>
  <c r="G61" i="21"/>
  <c r="I63" i="27"/>
  <c r="K206" i="27"/>
  <c r="G61" i="27"/>
  <c r="H63" i="28"/>
  <c r="G60" i="28"/>
  <c r="K207" i="28"/>
  <c r="C200" i="28" s="1"/>
  <c r="G210" i="28"/>
  <c r="C151" i="28"/>
  <c r="I63" i="28"/>
  <c r="K158" i="28"/>
  <c r="K160" i="28"/>
  <c r="K157" i="28"/>
  <c r="K161" i="28" s="1"/>
  <c r="G161" i="28"/>
  <c r="G59" i="27"/>
  <c r="C151" i="27"/>
  <c r="M59" i="21"/>
  <c r="K158" i="21"/>
  <c r="C151" i="21" s="1"/>
  <c r="H63" i="20"/>
  <c r="G60" i="20"/>
  <c r="C151" i="20"/>
  <c r="H63" i="19"/>
  <c r="K157" i="19"/>
  <c r="K159" i="19"/>
  <c r="G161" i="19"/>
  <c r="J63" i="19"/>
  <c r="K60" i="19" s="1"/>
  <c r="G61" i="19"/>
  <c r="G62" i="19"/>
  <c r="K158" i="19"/>
  <c r="J63" i="28"/>
  <c r="K59" i="28" s="1"/>
  <c r="C102" i="28"/>
  <c r="G62" i="28"/>
  <c r="G60" i="27"/>
  <c r="K108" i="27"/>
  <c r="H63" i="27"/>
  <c r="M59" i="27"/>
  <c r="J63" i="27"/>
  <c r="K61" i="27" s="1"/>
  <c r="G112" i="27"/>
  <c r="I63" i="21"/>
  <c r="K108" i="21"/>
  <c r="K110" i="21"/>
  <c r="J63" i="21"/>
  <c r="K61" i="21" s="1"/>
  <c r="G60" i="21"/>
  <c r="G59" i="21"/>
  <c r="K109" i="21"/>
  <c r="C102" i="21" s="1"/>
  <c r="K111" i="21"/>
  <c r="H63" i="21"/>
  <c r="G63" i="21" s="1"/>
  <c r="C102" i="20"/>
  <c r="K111" i="20"/>
  <c r="M59" i="20"/>
  <c r="J63" i="20"/>
  <c r="K60" i="20" s="1"/>
  <c r="K109" i="20"/>
  <c r="K112" i="20"/>
  <c r="I63" i="20"/>
  <c r="G63" i="20" s="1"/>
  <c r="G61" i="20"/>
  <c r="K108" i="20"/>
  <c r="G112" i="20"/>
  <c r="K111" i="19"/>
  <c r="C102" i="19"/>
  <c r="I63" i="19"/>
  <c r="K109" i="19"/>
  <c r="L19" i="28"/>
  <c r="I19" i="28"/>
  <c r="M19" i="28" s="1"/>
  <c r="M17" i="27"/>
  <c r="L19" i="27"/>
  <c r="M19" i="27"/>
  <c r="C9" i="27"/>
  <c r="M18" i="27"/>
  <c r="M17" i="21"/>
  <c r="M16" i="21"/>
  <c r="C9" i="21"/>
  <c r="M18" i="21"/>
  <c r="L19" i="20"/>
  <c r="M19" i="20" s="1"/>
  <c r="M18" i="20"/>
  <c r="L19" i="19"/>
  <c r="I19" i="19"/>
  <c r="K61" i="28"/>
  <c r="I180" i="28"/>
  <c r="I96" i="28"/>
  <c r="I97" i="28"/>
  <c r="K112" i="28"/>
  <c r="K147" i="28"/>
  <c r="C9" i="28"/>
  <c r="I30" i="28"/>
  <c r="I33" i="28" s="1"/>
  <c r="G59" i="28"/>
  <c r="I82" i="28"/>
  <c r="J99" i="28"/>
  <c r="K108" i="28"/>
  <c r="H148" i="28"/>
  <c r="K148" i="28" s="1"/>
  <c r="J197" i="28"/>
  <c r="K206" i="28"/>
  <c r="M59" i="28"/>
  <c r="I79" i="28"/>
  <c r="C72" i="28" s="1"/>
  <c r="I177" i="28"/>
  <c r="C170" i="28" s="1"/>
  <c r="H197" i="28"/>
  <c r="J99" i="27"/>
  <c r="H99" i="27"/>
  <c r="K157" i="27"/>
  <c r="K161" i="27" s="1"/>
  <c r="K207" i="27"/>
  <c r="C200" i="27" s="1"/>
  <c r="K109" i="27"/>
  <c r="C102" i="27" s="1"/>
  <c r="K111" i="27"/>
  <c r="J148" i="27"/>
  <c r="H197" i="27"/>
  <c r="I196" i="27" s="1"/>
  <c r="I128" i="27"/>
  <c r="C121" i="27" s="1"/>
  <c r="M19" i="21"/>
  <c r="K98" i="21"/>
  <c r="K147" i="21"/>
  <c r="J148" i="21"/>
  <c r="K148" i="21" s="1"/>
  <c r="I196" i="21"/>
  <c r="H197" i="21"/>
  <c r="H99" i="21"/>
  <c r="I145" i="21"/>
  <c r="I143" i="21"/>
  <c r="I141" i="21"/>
  <c r="I146" i="21"/>
  <c r="I144" i="21"/>
  <c r="I142" i="21"/>
  <c r="I140" i="21"/>
  <c r="I147" i="21"/>
  <c r="K196" i="21"/>
  <c r="K157" i="21"/>
  <c r="J99" i="21"/>
  <c r="I128" i="21"/>
  <c r="C121" i="21" s="1"/>
  <c r="K98" i="20"/>
  <c r="J148" i="20"/>
  <c r="H197" i="20"/>
  <c r="I196" i="20" s="1"/>
  <c r="H99" i="20"/>
  <c r="I98" i="20" s="1"/>
  <c r="J99" i="20"/>
  <c r="J197" i="20"/>
  <c r="K157" i="20"/>
  <c r="K161" i="20" s="1"/>
  <c r="I128" i="20"/>
  <c r="K62" i="19"/>
  <c r="M19" i="19"/>
  <c r="J148" i="19"/>
  <c r="H197" i="19"/>
  <c r="K112" i="19"/>
  <c r="C9" i="19"/>
  <c r="I30" i="19"/>
  <c r="G59" i="19"/>
  <c r="K59" i="19"/>
  <c r="I82" i="19"/>
  <c r="J99" i="19"/>
  <c r="K108" i="19"/>
  <c r="H148" i="19"/>
  <c r="J197" i="19"/>
  <c r="K206" i="19"/>
  <c r="M59" i="19"/>
  <c r="I79" i="19"/>
  <c r="C72" i="19" s="1"/>
  <c r="I177" i="19"/>
  <c r="C170" i="19" s="1"/>
  <c r="K99" i="20" l="1"/>
  <c r="K99" i="21"/>
  <c r="J197" i="27"/>
  <c r="K197" i="27" s="1"/>
  <c r="I98" i="28"/>
  <c r="K99" i="28"/>
  <c r="I95" i="28"/>
  <c r="I180" i="21"/>
  <c r="C23" i="21"/>
  <c r="K197" i="20"/>
  <c r="I180" i="20"/>
  <c r="C121" i="20"/>
  <c r="I131" i="20"/>
  <c r="H148" i="20"/>
  <c r="I144" i="20" s="1"/>
  <c r="I33" i="20"/>
  <c r="I33" i="21"/>
  <c r="C23" i="27"/>
  <c r="I131" i="28"/>
  <c r="I147" i="28"/>
  <c r="H50" i="28"/>
  <c r="K49" i="28"/>
  <c r="I91" i="28"/>
  <c r="I99" i="28" s="1"/>
  <c r="I92" i="28"/>
  <c r="I93" i="28"/>
  <c r="K98" i="28"/>
  <c r="I33" i="27"/>
  <c r="K49" i="27"/>
  <c r="H50" i="27"/>
  <c r="I50" i="21"/>
  <c r="H50" i="20"/>
  <c r="K49" i="20"/>
  <c r="H99" i="19"/>
  <c r="I98" i="19" s="1"/>
  <c r="K49" i="19"/>
  <c r="H50" i="19"/>
  <c r="K98" i="19"/>
  <c r="I33" i="19"/>
  <c r="K60" i="28"/>
  <c r="C53" i="28" s="1"/>
  <c r="G63" i="27"/>
  <c r="K60" i="27"/>
  <c r="C53" i="27" s="1"/>
  <c r="K161" i="21"/>
  <c r="K210" i="20"/>
  <c r="K210" i="19"/>
  <c r="K161" i="19"/>
  <c r="C200" i="20"/>
  <c r="K210" i="28"/>
  <c r="G63" i="28"/>
  <c r="K62" i="28"/>
  <c r="K61" i="19"/>
  <c r="C53" i="19" s="1"/>
  <c r="G63" i="19"/>
  <c r="C151" i="19"/>
  <c r="K62" i="27"/>
  <c r="K59" i="27"/>
  <c r="K60" i="21"/>
  <c r="C53" i="21" s="1"/>
  <c r="K62" i="21"/>
  <c r="K59" i="21"/>
  <c r="K61" i="20"/>
  <c r="C53" i="20" s="1"/>
  <c r="K62" i="20"/>
  <c r="K59" i="20"/>
  <c r="C23" i="28"/>
  <c r="C85" i="28"/>
  <c r="I194" i="28"/>
  <c r="I192" i="28"/>
  <c r="I190" i="28"/>
  <c r="I195" i="28"/>
  <c r="I193" i="28"/>
  <c r="I191" i="28"/>
  <c r="I189" i="28"/>
  <c r="K197" i="28"/>
  <c r="I146" i="28"/>
  <c r="I144" i="28"/>
  <c r="I142" i="28"/>
  <c r="I140" i="28"/>
  <c r="I145" i="28"/>
  <c r="I143" i="28"/>
  <c r="I141" i="28"/>
  <c r="K63" i="28"/>
  <c r="I196" i="28"/>
  <c r="K148" i="27"/>
  <c r="K99" i="27"/>
  <c r="K210" i="27"/>
  <c r="I131" i="27"/>
  <c r="I192" i="27"/>
  <c r="I190" i="27"/>
  <c r="I194" i="27"/>
  <c r="I195" i="27"/>
  <c r="I193" i="27"/>
  <c r="I191" i="27"/>
  <c r="I189" i="27"/>
  <c r="I146" i="27"/>
  <c r="I144" i="27"/>
  <c r="I142" i="27"/>
  <c r="I140" i="27"/>
  <c r="I145" i="27"/>
  <c r="I143" i="27"/>
  <c r="I141" i="27"/>
  <c r="I92" i="27"/>
  <c r="I96" i="27"/>
  <c r="I94" i="27"/>
  <c r="I97" i="27"/>
  <c r="I95" i="27"/>
  <c r="I93" i="27"/>
  <c r="I91" i="27"/>
  <c r="I147" i="27"/>
  <c r="I98" i="27"/>
  <c r="I148" i="21"/>
  <c r="C134" i="21"/>
  <c r="I97" i="21"/>
  <c r="I95" i="21"/>
  <c r="I93" i="21"/>
  <c r="I91" i="21"/>
  <c r="I96" i="21"/>
  <c r="I94" i="21"/>
  <c r="I92" i="21"/>
  <c r="I98" i="21"/>
  <c r="I131" i="21"/>
  <c r="I195" i="21"/>
  <c r="I193" i="21"/>
  <c r="I191" i="21"/>
  <c r="I189" i="21"/>
  <c r="I194" i="21"/>
  <c r="I192" i="21"/>
  <c r="I190" i="21"/>
  <c r="K197" i="21"/>
  <c r="I146" i="20"/>
  <c r="I142" i="20"/>
  <c r="I140" i="20"/>
  <c r="I145" i="20"/>
  <c r="I141" i="20"/>
  <c r="I96" i="20"/>
  <c r="I94" i="20"/>
  <c r="I92" i="20"/>
  <c r="I97" i="20"/>
  <c r="I95" i="20"/>
  <c r="I93" i="20"/>
  <c r="I91" i="20"/>
  <c r="K148" i="20"/>
  <c r="I194" i="20"/>
  <c r="I192" i="20"/>
  <c r="I190" i="20"/>
  <c r="I195" i="20"/>
  <c r="I193" i="20"/>
  <c r="I191" i="20"/>
  <c r="I189" i="20"/>
  <c r="I147" i="20"/>
  <c r="I145" i="19"/>
  <c r="I143" i="19"/>
  <c r="I141" i="19"/>
  <c r="I146" i="19"/>
  <c r="I144" i="19"/>
  <c r="I142" i="19"/>
  <c r="I140" i="19"/>
  <c r="I192" i="19"/>
  <c r="I195" i="19"/>
  <c r="I193" i="19"/>
  <c r="I191" i="19"/>
  <c r="I189" i="19"/>
  <c r="I194" i="19"/>
  <c r="I190" i="19"/>
  <c r="I196" i="19"/>
  <c r="K148" i="19"/>
  <c r="I180" i="19"/>
  <c r="K197" i="19"/>
  <c r="C23" i="19"/>
  <c r="I147" i="19"/>
  <c r="I143" i="20" l="1"/>
  <c r="I148" i="20" s="1"/>
  <c r="I49" i="28"/>
  <c r="I42" i="28"/>
  <c r="I46" i="28"/>
  <c r="I45" i="28"/>
  <c r="I48" i="28"/>
  <c r="K50" i="28"/>
  <c r="I47" i="28"/>
  <c r="I44" i="28"/>
  <c r="I43" i="28"/>
  <c r="C36" i="28" s="1"/>
  <c r="I49" i="27"/>
  <c r="I48" i="27"/>
  <c r="I44" i="27"/>
  <c r="I46" i="27"/>
  <c r="I42" i="27"/>
  <c r="I43" i="27"/>
  <c r="K50" i="27"/>
  <c r="I45" i="27"/>
  <c r="I47" i="27"/>
  <c r="I49" i="20"/>
  <c r="I42" i="20"/>
  <c r="I44" i="20"/>
  <c r="I46" i="20"/>
  <c r="I47" i="20"/>
  <c r="K50" i="20"/>
  <c r="I48" i="20"/>
  <c r="I43" i="20"/>
  <c r="I45" i="20"/>
  <c r="K99" i="19"/>
  <c r="I49" i="19"/>
  <c r="I48" i="19"/>
  <c r="I47" i="19"/>
  <c r="I46" i="19"/>
  <c r="I43" i="19"/>
  <c r="I44" i="19"/>
  <c r="I42" i="19"/>
  <c r="I45" i="19"/>
  <c r="K50" i="19"/>
  <c r="I97" i="19"/>
  <c r="I92" i="19"/>
  <c r="I94" i="19"/>
  <c r="I95" i="19"/>
  <c r="I96" i="19"/>
  <c r="I91" i="19"/>
  <c r="I93" i="19"/>
  <c r="K63" i="19"/>
  <c r="K63" i="27"/>
  <c r="K63" i="21"/>
  <c r="K63" i="20"/>
  <c r="I197" i="28"/>
  <c r="C183" i="28"/>
  <c r="I148" i="28"/>
  <c r="C134" i="28"/>
  <c r="I148" i="27"/>
  <c r="C134" i="27"/>
  <c r="I197" i="27"/>
  <c r="C183" i="27"/>
  <c r="I99" i="27"/>
  <c r="C85" i="27"/>
  <c r="I197" i="21"/>
  <c r="C183" i="21"/>
  <c r="I99" i="21"/>
  <c r="C85" i="21"/>
  <c r="I197" i="20"/>
  <c r="C183" i="20"/>
  <c r="I99" i="20"/>
  <c r="C85" i="20"/>
  <c r="C134" i="20"/>
  <c r="I197" i="19"/>
  <c r="C183" i="19"/>
  <c r="I148" i="19"/>
  <c r="C134" i="19"/>
  <c r="I50" i="27" l="1"/>
  <c r="I50" i="28"/>
  <c r="C36" i="27"/>
  <c r="C36" i="20"/>
  <c r="I50" i="20"/>
  <c r="C36" i="19"/>
  <c r="I99" i="19"/>
  <c r="C85" i="19"/>
  <c r="I50" i="19"/>
  <c r="J62" i="18"/>
  <c r="J61" i="18"/>
  <c r="J60" i="18"/>
  <c r="J59" i="18"/>
  <c r="I62" i="18"/>
  <c r="I61" i="18"/>
  <c r="I60" i="18"/>
  <c r="I59" i="18"/>
  <c r="H62" i="18"/>
  <c r="H61" i="18"/>
  <c r="H60" i="18"/>
  <c r="H59" i="18"/>
  <c r="J147" i="18" l="1"/>
  <c r="J148" i="18" s="1"/>
  <c r="K146" i="18"/>
  <c r="K145" i="18"/>
  <c r="K144" i="18"/>
  <c r="K143" i="18"/>
  <c r="K142" i="18"/>
  <c r="K141" i="18"/>
  <c r="K140" i="18"/>
  <c r="J180" i="18"/>
  <c r="J196" i="18" s="1"/>
  <c r="H180" i="18"/>
  <c r="K179" i="18"/>
  <c r="K178" i="18"/>
  <c r="K177" i="18"/>
  <c r="K176" i="18"/>
  <c r="J131" i="18"/>
  <c r="H131" i="18"/>
  <c r="K131" i="18" s="1"/>
  <c r="K130" i="18"/>
  <c r="K129" i="18"/>
  <c r="K128" i="18"/>
  <c r="K127" i="18"/>
  <c r="K180" i="18" l="1"/>
  <c r="C170" i="18"/>
  <c r="H196" i="18"/>
  <c r="I176" i="18"/>
  <c r="H147" i="18"/>
  <c r="K147" i="18" s="1"/>
  <c r="C121" i="18"/>
  <c r="I178" i="18"/>
  <c r="I180" i="18" s="1"/>
  <c r="I177" i="18"/>
  <c r="I179" i="18"/>
  <c r="I127" i="18"/>
  <c r="I129" i="18"/>
  <c r="I128" i="18"/>
  <c r="I130" i="18"/>
  <c r="I131" i="18" l="1"/>
  <c r="H148" i="18"/>
  <c r="I142" i="18" s="1"/>
  <c r="I146" i="18"/>
  <c r="I144" i="18"/>
  <c r="I140" i="18"/>
  <c r="I145" i="18"/>
  <c r="I143" i="18"/>
  <c r="I141" i="18" l="1"/>
  <c r="I147" i="18"/>
  <c r="I148" i="18" s="1"/>
  <c r="K148" i="18"/>
  <c r="J95" i="26"/>
  <c r="H95" i="26"/>
  <c r="I95" i="26" s="1"/>
  <c r="K94" i="26"/>
  <c r="K93" i="26"/>
  <c r="K92" i="26"/>
  <c r="K91" i="26"/>
  <c r="K90" i="26"/>
  <c r="K89" i="26"/>
  <c r="K88" i="26"/>
  <c r="K87" i="26"/>
  <c r="I94" i="26" l="1"/>
  <c r="I90" i="26"/>
  <c r="I88" i="26"/>
  <c r="I92" i="26"/>
  <c r="K95" i="26"/>
  <c r="I89" i="26"/>
  <c r="I93" i="26"/>
  <c r="I87" i="26"/>
  <c r="C81" i="26" s="1"/>
  <c r="I91" i="26"/>
  <c r="U14" i="26"/>
  <c r="U13" i="26"/>
  <c r="U12" i="26"/>
  <c r="U15" i="26"/>
  <c r="C134" i="18" l="1"/>
  <c r="U64" i="26" l="1"/>
  <c r="U65" i="26"/>
  <c r="U63" i="26"/>
  <c r="V15" i="26" l="1"/>
  <c r="V14" i="26"/>
  <c r="V13" i="26"/>
  <c r="V12" i="26"/>
  <c r="M59" i="18" l="1"/>
  <c r="I3" i="26"/>
  <c r="K72" i="26"/>
  <c r="K73" i="26"/>
  <c r="B4" i="26"/>
  <c r="B3" i="26"/>
  <c r="G33" i="26" l="1"/>
  <c r="I52" i="26"/>
  <c r="J34" i="26"/>
  <c r="M30" i="26"/>
  <c r="G31" i="26"/>
  <c r="I34" i="26"/>
  <c r="H34" i="26"/>
  <c r="K71" i="26"/>
  <c r="J74" i="26"/>
  <c r="L52" i="26"/>
  <c r="L54" i="26"/>
  <c r="H55" i="26"/>
  <c r="I53" i="26"/>
  <c r="J55" i="26"/>
  <c r="K55" i="26"/>
  <c r="I54" i="26"/>
  <c r="H74" i="26"/>
  <c r="I72" i="26" s="1"/>
  <c r="K70" i="26"/>
  <c r="L53" i="26"/>
  <c r="G55" i="26"/>
  <c r="G32" i="26"/>
  <c r="G30" i="26"/>
  <c r="K31" i="26" l="1"/>
  <c r="G34" i="26"/>
  <c r="K33" i="26"/>
  <c r="K30" i="26"/>
  <c r="K32" i="26"/>
  <c r="I73" i="26"/>
  <c r="K74" i="26"/>
  <c r="I71" i="26"/>
  <c r="L55" i="26"/>
  <c r="I55" i="26"/>
  <c r="I70" i="26"/>
  <c r="C64" i="26" s="1"/>
  <c r="C24" i="26" l="1"/>
  <c r="K34" i="26"/>
  <c r="I74" i="26"/>
  <c r="I4" i="21" l="1"/>
  <c r="B4" i="21"/>
  <c r="I3" i="21"/>
  <c r="B3" i="21"/>
  <c r="I4" i="20"/>
  <c r="B4" i="20"/>
  <c r="I3" i="20"/>
  <c r="B3" i="20"/>
  <c r="I4" i="19"/>
  <c r="B4" i="19"/>
  <c r="I3" i="19"/>
  <c r="B3" i="19"/>
  <c r="J63" i="18" l="1"/>
  <c r="G59" i="18"/>
  <c r="H63" i="18"/>
  <c r="G61" i="18"/>
  <c r="J50" i="18"/>
  <c r="H50" i="18"/>
  <c r="I48" i="18" s="1"/>
  <c r="K49" i="18"/>
  <c r="K48" i="18"/>
  <c r="K47" i="18"/>
  <c r="K46" i="18"/>
  <c r="K45" i="18"/>
  <c r="K44" i="18"/>
  <c r="K43" i="18"/>
  <c r="K42" i="18"/>
  <c r="J33" i="18"/>
  <c r="K31" i="18"/>
  <c r="K30" i="18"/>
  <c r="I4" i="18"/>
  <c r="I3" i="18"/>
  <c r="B4" i="18"/>
  <c r="B3" i="18"/>
  <c r="K62" i="18" l="1"/>
  <c r="K32" i="18"/>
  <c r="I63" i="18"/>
  <c r="G63" i="18" s="1"/>
  <c r="G62" i="18"/>
  <c r="K61" i="18"/>
  <c r="K59" i="18"/>
  <c r="I45" i="18"/>
  <c r="I46" i="18"/>
  <c r="K50" i="18"/>
  <c r="I49" i="18"/>
  <c r="I42" i="18"/>
  <c r="C36" i="18" s="1"/>
  <c r="K60" i="18"/>
  <c r="C53" i="18" s="1"/>
  <c r="G60" i="18"/>
  <c r="I43" i="18"/>
  <c r="I47" i="18"/>
  <c r="I44" i="18"/>
  <c r="K29" i="18"/>
  <c r="H33" i="18"/>
  <c r="K33" i="18" s="1"/>
  <c r="J210" i="18"/>
  <c r="I210" i="18"/>
  <c r="H210" i="18"/>
  <c r="G209" i="18"/>
  <c r="G208" i="18"/>
  <c r="G207" i="18"/>
  <c r="G206" i="18"/>
  <c r="C23" i="18" l="1"/>
  <c r="I29" i="18"/>
  <c r="K207" i="18"/>
  <c r="C200" i="18" s="1"/>
  <c r="K209" i="18"/>
  <c r="K206" i="18"/>
  <c r="K63" i="18"/>
  <c r="I50" i="18"/>
  <c r="I32" i="18"/>
  <c r="I31" i="18"/>
  <c r="I30" i="18"/>
  <c r="K208" i="18"/>
  <c r="G210" i="18"/>
  <c r="K210" i="18" l="1"/>
  <c r="I33" i="18"/>
  <c r="J197" i="18"/>
  <c r="H197" i="18"/>
  <c r="K196" i="18"/>
  <c r="K195" i="18"/>
  <c r="K194" i="18"/>
  <c r="K193" i="18"/>
  <c r="K192" i="18"/>
  <c r="K191" i="18"/>
  <c r="K190" i="18"/>
  <c r="K189" i="18"/>
  <c r="K197" i="18" l="1"/>
  <c r="I191" i="18"/>
  <c r="I196" i="18"/>
  <c r="I189" i="18"/>
  <c r="C183" i="18" s="1"/>
  <c r="I193" i="18"/>
  <c r="I195" i="18"/>
  <c r="I192" i="18"/>
  <c r="I190" i="18"/>
  <c r="I194" i="18"/>
  <c r="I197" i="18" l="1"/>
  <c r="J161" i="18"/>
  <c r="I161" i="18"/>
  <c r="H161" i="18"/>
  <c r="G160" i="18"/>
  <c r="G159" i="18"/>
  <c r="G158" i="18"/>
  <c r="G157" i="18"/>
  <c r="K159" i="18" l="1"/>
  <c r="K158" i="18"/>
  <c r="C151" i="18" s="1"/>
  <c r="K160" i="18"/>
  <c r="K157" i="18"/>
  <c r="G161" i="18"/>
  <c r="K161" i="18" l="1"/>
  <c r="H112" i="18"/>
  <c r="I112" i="18"/>
  <c r="J112" i="18"/>
  <c r="G109" i="18"/>
  <c r="G110" i="18"/>
  <c r="G111" i="18"/>
  <c r="G108" i="18"/>
  <c r="C102" i="18" l="1"/>
  <c r="K112" i="18"/>
  <c r="K109" i="18"/>
  <c r="K111" i="18"/>
  <c r="G112" i="18"/>
  <c r="K110" i="18"/>
  <c r="K108" i="18"/>
  <c r="K97" i="18"/>
  <c r="K96" i="18"/>
  <c r="K95" i="18"/>
  <c r="K94" i="18"/>
  <c r="K93" i="18"/>
  <c r="K92" i="18"/>
  <c r="K91" i="18"/>
  <c r="J82" i="18"/>
  <c r="J98" i="18" s="1"/>
  <c r="J99" i="18" s="1"/>
  <c r="H82" i="18"/>
  <c r="H98" i="18" s="1"/>
  <c r="K81" i="18"/>
  <c r="K80" i="18"/>
  <c r="K79" i="18"/>
  <c r="K78" i="18"/>
  <c r="K82" i="18" l="1"/>
  <c r="I79" i="18"/>
  <c r="I78" i="18"/>
  <c r="C72" i="18" s="1"/>
  <c r="I80" i="18"/>
  <c r="I82" i="18"/>
  <c r="I81" i="18"/>
  <c r="K18" i="26" l="1"/>
  <c r="J18" i="26"/>
  <c r="H18" i="26"/>
  <c r="G18" i="26"/>
  <c r="K17" i="26"/>
  <c r="J17" i="26"/>
  <c r="H17" i="26"/>
  <c r="G17" i="26"/>
  <c r="K16" i="26"/>
  <c r="J16" i="26"/>
  <c r="H16" i="26"/>
  <c r="G16" i="26"/>
  <c r="J19" i="18"/>
  <c r="J15" i="26" s="1"/>
  <c r="J21" i="26" s="1"/>
  <c r="K19" i="18"/>
  <c r="K15" i="26" s="1"/>
  <c r="K21" i="26" s="1"/>
  <c r="I17" i="26" l="1"/>
  <c r="I16" i="26"/>
  <c r="I18" i="26"/>
  <c r="L18" i="26"/>
  <c r="L17" i="26"/>
  <c r="L16" i="26"/>
  <c r="L15" i="26"/>
  <c r="M17" i="26" l="1"/>
  <c r="M18" i="26"/>
  <c r="M16" i="26"/>
  <c r="L21" i="26"/>
  <c r="G19" i="18"/>
  <c r="G15" i="26" s="1"/>
  <c r="G21" i="26" s="1"/>
  <c r="H19" i="18"/>
  <c r="H15" i="26" l="1"/>
  <c r="L19" i="18"/>
  <c r="L18" i="18"/>
  <c r="L17" i="18"/>
  <c r="L16" i="18"/>
  <c r="I17" i="18"/>
  <c r="I18" i="18"/>
  <c r="I19" i="18"/>
  <c r="I16" i="18"/>
  <c r="I21" i="26" l="1"/>
  <c r="M21" i="26" s="1"/>
  <c r="H21" i="26"/>
  <c r="M18" i="18"/>
  <c r="M17" i="18"/>
  <c r="C9" i="18"/>
  <c r="I15" i="26"/>
  <c r="M15" i="26" s="1"/>
  <c r="M16" i="18"/>
  <c r="M19" i="18"/>
  <c r="K98" i="18" l="1"/>
  <c r="H99" i="18"/>
  <c r="I95" i="18" s="1"/>
  <c r="I96" i="18" l="1"/>
  <c r="I97" i="18"/>
  <c r="I92" i="18"/>
  <c r="I93" i="18"/>
  <c r="I91" i="18"/>
  <c r="I98" i="18"/>
  <c r="I94" i="18"/>
  <c r="K99" i="18"/>
  <c r="I99" i="18" l="1"/>
  <c r="C85" i="18"/>
</calcChain>
</file>

<file path=xl/sharedStrings.xml><?xml version="1.0" encoding="utf-8"?>
<sst xmlns="http://schemas.openxmlformats.org/spreadsheetml/2006/main" count="1318" uniqueCount="113">
  <si>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</si>
  <si>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</si>
  <si>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</si>
  <si>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</si>
  <si>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</si>
  <si>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</si>
  <si>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</si>
  <si>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</si>
  <si>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</si>
  <si>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</si>
  <si>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</si>
  <si>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</si>
  <si>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</si>
  <si>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</si>
  <si>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</si>
  <si>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</si>
  <si>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</si>
  <si>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</si>
  <si>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</si>
  <si>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</si>
  <si>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</si>
  <si>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</si>
  <si>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</si>
  <si>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</si>
  <si>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</si>
  <si>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</si>
  <si>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</si>
  <si>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</si>
  <si>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</si>
  <si>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</si>
  <si>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</si>
  <si>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</si>
  <si>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</si>
  <si>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</si>
  <si>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</si>
  <si>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1.Ejecución del de proyectos de inversión pública en la Macroregión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</si>
  <si>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</si>
  <si>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</si>
  <si>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</si>
  <si>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</si>
  <si>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</si>
  <si>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</si>
  <si>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</si>
  <si>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</si>
  <si>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</si>
  <si>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</si>
  <si>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</si>
  <si>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</si>
  <si>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>TRANSPORTE</t>
  </si>
  <si>
    <t>SANEAMIENTO</t>
  </si>
  <si>
    <t>EDUCACION</t>
  </si>
  <si>
    <t>AGROPECUARIA</t>
  </si>
  <si>
    <t>VIVIENDA Y DESARROLLO URBANO</t>
  </si>
  <si>
    <t>TURISMO</t>
  </si>
  <si>
    <t>PLANEAMIENTO, GESTION Y RESERVA DE CONTINGENCIA</t>
  </si>
  <si>
    <t>OTROS</t>
  </si>
  <si>
    <t>SALUD</t>
  </si>
  <si>
    <t>ENERGIA</t>
  </si>
  <si>
    <t>AMBIENTE</t>
  </si>
  <si>
    <t>JUSTICIA</t>
  </si>
  <si>
    <t>Presupuesto 2017 (Millones S/)</t>
  </si>
  <si>
    <t>Presupuesto Ejecutado</t>
  </si>
  <si>
    <t xml:space="preserve">Ejecución del Presupuesto para proyectos de inversión pública  2018,  por niveles de gobierno  
</t>
  </si>
  <si>
    <t>2018 *</t>
  </si>
  <si>
    <t>Ejecución del Presupuesto para proyectos de inversión pública  en la Región,  por tipo de intervención 2018</t>
  </si>
  <si>
    <t xml:space="preserve">Ejecución del Presupuesto para proyectos de inversión pública  2018,  por Niveles de Gobierno  
</t>
  </si>
  <si>
    <t>Ejecución del Presupuesto para proyectos de inversión pública  en la región,  por Tipo de intervención 2018*</t>
  </si>
  <si>
    <t>Ejecución del Presupuesto para proyectos de inversión pública en la región,  por sectores 2018</t>
  </si>
  <si>
    <t>Ejecución del Presupuesto para proyectos de inversión pública  del GN,  por tipo de intervención 2018</t>
  </si>
  <si>
    <t>Ejecución del Presupuesto para proyectos de inversión pública  del GR,  por tipo de intervención 2018</t>
  </si>
  <si>
    <t>Ejecución del Presupuesto para proyectos de inversión pública  de los GL,  por tipo de intervención 2018</t>
  </si>
  <si>
    <t>Ejecución del Presupuesto para proyectos de inversión pública del GN,  por sectores 2018</t>
  </si>
  <si>
    <t>Ejecución del Presupuesto para proyectos de inversión pública del GR,  por sectores 2018</t>
  </si>
  <si>
    <t>Ejecución del Presupuesto para proyectos de inversión pública de los GL,  por sectores 2018</t>
  </si>
  <si>
    <t>Número de proyectos de inversión pública  en la región por nivel de avance, 2018</t>
  </si>
  <si>
    <t>Número de proyectos de inversión pública del GN  por nivel de avance, 2018</t>
  </si>
  <si>
    <t>Número de proyectos de inversión pública de los GL  por nivel de avance, 2018</t>
  </si>
  <si>
    <t>Número de proyectos de inversión pública del GR  por nivel de avance, 2018</t>
  </si>
  <si>
    <t>Número de proyectos de inversión pública  y nivel de avance en la macro región, 2018</t>
  </si>
  <si>
    <t>4. Ejecución del Presupuesto para proyectos de inversión pública en la macro región,  por sectores 2018</t>
  </si>
  <si>
    <t>2018*</t>
  </si>
  <si>
    <t>Ejecución del Presupuesto para proyectos de inversión pública en la macro región,  por sectores 2018</t>
  </si>
  <si>
    <t>Ejecución del Presupuesto para proyectos de inversión pública  2018</t>
  </si>
  <si>
    <t>Sur</t>
  </si>
  <si>
    <t>Arequipa</t>
  </si>
  <si>
    <t>Cusco</t>
  </si>
  <si>
    <t>Madre de Dios</t>
  </si>
  <si>
    <t>Moquegua</t>
  </si>
  <si>
    <t>Puno</t>
  </si>
  <si>
    <t>Tacna</t>
  </si>
  <si>
    <t>* Al 27 de junio 2018</t>
  </si>
  <si>
    <t>Fuente: MEF, consulta amigable al 27 de junio 2018                                                                                                                           Elaboración: CIE-PERUCÁMARAS</t>
  </si>
  <si>
    <t>Fuente: MEF, consulta amigable al 27 de junio del 2018                                           Elaboración: CIE-PERUCÁMARAS</t>
  </si>
  <si>
    <t>CULTURA Y DEPORTE</t>
  </si>
  <si>
    <t>ORDEN PUBLICO Y SEGURIDAD</t>
  </si>
  <si>
    <t>COMUNICACIONES</t>
  </si>
  <si>
    <t>PROTECCION SOCIAL</t>
  </si>
  <si>
    <t>PESCA</t>
  </si>
  <si>
    <t>INDUSTRIA</t>
  </si>
  <si>
    <t>Fuente: MEF, consulta amigable 27 de junio 2018                                                                                                                       Elaboración: CIE-PERUCÁMARAS</t>
  </si>
  <si>
    <t>A la fecha en la rmacro región Sur se vienen ejecutando S/ 2,590.8 milllones en proyectos de inversión pública, equivalente a un avance en la ejecución del presupuesto del 28,4%. Por niveles de gobierno, el Gobierno Nacional viene ejecutando el 34,6% del presupuesto para esta región, seguido del Gobierno Regional (22%) y de los gobiernos locales en conjunto que tienen una ejecución del 28,3%</t>
  </si>
  <si>
    <t>SUR</t>
  </si>
  <si>
    <t>al 27 de junio  la macro región sur  viene ejecutando el 28,4% de su presupuesto para ejecución de proyectos de inversión pública 2018. La región Madre de Dios  tiene el mayor   nivel de ejecución (34,3%), seguido de la región Tacna  (32,2%), la región Cusco  (31,2%) y la región Puno (28,1%).</t>
  </si>
  <si>
    <t>“Ejecución de presupuesto para proyectos de inversión pública – Junio 2018”</t>
  </si>
  <si>
    <t>Información ampliada del Reporte Regional de la Macro Región Sur - Edición N° 297</t>
  </si>
  <si>
    <t>Lunes, 2 de julio de 2018</t>
  </si>
  <si>
    <t>Macro RegiónSur: Ejecución del presupuesto para proyectos de inversión, 2017 - Junio 2018</t>
  </si>
  <si>
    <t>Arequipa: Ejecución del presupuesto para proyectos de inversión, 2017 - Junio 2018</t>
  </si>
  <si>
    <t>Cusco: Ejecución del presupuesto para proyectos de inversión, 2017 - Junio 2018</t>
  </si>
  <si>
    <t>Madre de Dios: Ejecución del presupuesto para proyectos de inversión, 2017 - Junio 2018</t>
  </si>
  <si>
    <t>Moquegua: Ejecución del presupuesto para proyectos de inversión, 2017 - Junio 2018</t>
  </si>
  <si>
    <t>Puno: Ejecución del presupuesto para proyectos de inversión, 2017 - Junio 2018</t>
  </si>
  <si>
    <t>Tacna: Ejecución del presupuesto para proyectos de inversión, 2017 -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</si>
</sst>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i/>
      <sz val="8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i/>
      <sz val="8"/>
      <name val="Calibri"/>
      <family val="2"/>
      <scheme val="minor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3" borderId="13" xfId="0" applyNumberFormat="1" applyFont="1" applyFill="1" applyBorder="1"/>
    <xf numFmtId="0" fontId="9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16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164" fontId="11" fillId="2" borderId="0" xfId="1" applyNumberFormat="1" applyFont="1" applyFill="1" applyBorder="1"/>
    <xf numFmtId="0" fontId="18" fillId="2" borderId="0" xfId="0" applyFont="1" applyFill="1"/>
    <xf numFmtId="0" fontId="9" fillId="2" borderId="0" xfId="0" applyFont="1" applyFill="1"/>
    <xf numFmtId="172" fontId="2" fillId="3" borderId="13" xfId="0" applyNumberFormat="1" applyFont="1" applyFill="1" applyBorder="1"/>
    <xf numFmtId="0" fontId="7" fillId="2" borderId="5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vertical="center"/>
    </xf>
    <xf numFmtId="0" fontId="3" fillId="0" borderId="0" xfId="2"/>
    <xf numFmtId="0" fontId="20" fillId="2" borderId="0" xfId="0" applyFont="1" applyFill="1" applyBorder="1"/>
    <xf numFmtId="0" fontId="21" fillId="2" borderId="0" xfId="0" applyFont="1" applyFill="1"/>
    <xf numFmtId="0" fontId="21" fillId="2" borderId="4" xfId="0" applyFont="1" applyFill="1" applyBorder="1"/>
    <xf numFmtId="0" fontId="21" fillId="2" borderId="0" xfId="0" applyFont="1" applyFill="1" applyBorder="1"/>
    <xf numFmtId="0" fontId="21" fillId="2" borderId="5" xfId="0" applyFont="1" applyFill="1" applyBorder="1"/>
    <xf numFmtId="0" fontId="20" fillId="5" borderId="13" xfId="0" applyFont="1" applyFill="1" applyBorder="1" applyAlignment="1">
      <alignment horizontal="center" vertical="center"/>
    </xf>
    <xf numFmtId="172" fontId="20" fillId="2" borderId="0" xfId="0" applyNumberFormat="1" applyFont="1" applyFill="1" applyBorder="1"/>
    <xf numFmtId="0" fontId="21" fillId="2" borderId="16" xfId="0" applyFont="1" applyFill="1" applyBorder="1"/>
    <xf numFmtId="0" fontId="21" fillId="2" borderId="6" xfId="0" applyFont="1" applyFill="1" applyBorder="1"/>
    <xf numFmtId="0" fontId="21" fillId="2" borderId="7" xfId="0" applyFont="1" applyFill="1" applyBorder="1"/>
    <xf numFmtId="0" fontId="21" fillId="2" borderId="8" xfId="0" applyFont="1" applyFill="1" applyBorder="1"/>
    <xf numFmtId="0" fontId="21" fillId="6" borderId="1" xfId="0" applyFont="1" applyFill="1" applyBorder="1"/>
    <xf numFmtId="0" fontId="21" fillId="6" borderId="2" xfId="0" applyFont="1" applyFill="1" applyBorder="1"/>
    <xf numFmtId="0" fontId="21" fillId="6" borderId="3" xfId="0" applyFont="1" applyFill="1" applyBorder="1"/>
    <xf numFmtId="164" fontId="9" fillId="2" borderId="0" xfId="1" applyNumberFormat="1" applyFont="1" applyFill="1" applyBorder="1" applyAlignment="1">
      <alignment horizontal="right" vertical="center"/>
    </xf>
    <xf numFmtId="172" fontId="2" fillId="2" borderId="0" xfId="0" applyNumberFormat="1" applyFont="1" applyFill="1" applyBorder="1"/>
    <xf numFmtId="164" fontId="2" fillId="2" borderId="0" xfId="1" applyNumberFormat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6" borderId="1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172" fontId="2" fillId="2" borderId="13" xfId="0" applyNumberFormat="1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5" xfId="0" applyFont="1" applyFill="1" applyBorder="1" applyAlignment="1"/>
    <xf numFmtId="0" fontId="23" fillId="2" borderId="5" xfId="0" applyFont="1" applyFill="1" applyBorder="1" applyAlignment="1">
      <alignment vertical="center" wrapText="1"/>
    </xf>
    <xf numFmtId="0" fontId="24" fillId="2" borderId="0" xfId="0" applyFont="1" applyFill="1" applyBorder="1"/>
    <xf numFmtId="0" fontId="26" fillId="2" borderId="0" xfId="0" applyFont="1" applyFill="1" applyBorder="1"/>
    <xf numFmtId="164" fontId="25" fillId="2" borderId="0" xfId="1" applyNumberFormat="1" applyFont="1" applyFill="1" applyBorder="1"/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/>
    <xf numFmtId="0" fontId="22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164" fontId="27" fillId="2" borderId="0" xfId="1" applyNumberFormat="1" applyFont="1" applyFill="1" applyBorder="1" applyAlignment="1">
      <alignment horizontal="right" vertical="center"/>
    </xf>
    <xf numFmtId="164" fontId="27" fillId="2" borderId="0" xfId="1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164" fontId="31" fillId="2" borderId="0" xfId="1" applyNumberFormat="1" applyFont="1" applyFill="1" applyBorder="1" applyAlignment="1">
      <alignment horizontal="right" vertical="center"/>
    </xf>
    <xf numFmtId="164" fontId="31" fillId="2" borderId="0" xfId="1" applyNumberFormat="1" applyFont="1" applyFill="1" applyBorder="1" applyAlignment="1">
      <alignment vertical="center"/>
    </xf>
    <xf numFmtId="172" fontId="2" fillId="2" borderId="16" xfId="0" applyNumberFormat="1" applyFont="1" applyFill="1" applyBorder="1"/>
    <xf numFmtId="173" fontId="9" fillId="2" borderId="0" xfId="30" applyNumberFormat="1" applyFont="1" applyFill="1" applyBorder="1"/>
    <xf numFmtId="172" fontId="21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Sur: Ejecución del Presupuesto para proyectos de inversión pública 2018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464822276478797E-2"/>
          <c:y val="0.21884261158111315"/>
          <c:w val="0.83825461046693006"/>
          <c:h val="0.56924355894350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Sur!$T$11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Sur!$T$12:$T$17</c:f>
              <c:numCache>
                <c:formatCode>0.0</c:formatCode>
                <c:ptCount val="6"/>
                <c:pt idx="0">
                  <c:v>534.66916900000001</c:v>
                </c:pt>
                <c:pt idx="1">
                  <c:v>1018.7083700000001</c:v>
                </c:pt>
                <c:pt idx="2">
                  <c:v>178.83229500000002</c:v>
                </c:pt>
                <c:pt idx="3">
                  <c:v>133.03538600000002</c:v>
                </c:pt>
                <c:pt idx="4">
                  <c:v>536.60412999999994</c:v>
                </c:pt>
                <c:pt idx="5">
                  <c:v>188.98087800000002</c:v>
                </c:pt>
              </c:numCache>
            </c:numRef>
          </c:val>
        </c:ser>
        <c:ser>
          <c:idx val="1"/>
          <c:order val="1"/>
          <c:tx>
            <c:strRef>
              <c:f>Sur!$U$11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2.3857012536360202E-3"/>
                  <c:y val="-0.11355269167256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30932846256083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344118358136537E-3"/>
                  <c:y val="-4.711081732367061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822354455591633E-5"/>
                  <c:y val="-6.19669593275589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0056544724837E-3"/>
                  <c:y val="7.00229703523479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Sur!$U$12:$U$17</c:f>
              <c:numCache>
                <c:formatCode>0.0</c:formatCode>
                <c:ptCount val="6"/>
                <c:pt idx="0">
                  <c:v>1784.9678769999998</c:v>
                </c:pt>
                <c:pt idx="1">
                  <c:v>2243.2290809999995</c:v>
                </c:pt>
                <c:pt idx="2">
                  <c:v>342.12799199999995</c:v>
                </c:pt>
                <c:pt idx="3">
                  <c:v>402.91040099999998</c:v>
                </c:pt>
                <c:pt idx="4">
                  <c:v>1374.93958</c:v>
                </c:pt>
                <c:pt idx="5">
                  <c:v>397.20606500000002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65542016"/>
        <c:axId val="65543552"/>
      </c:barChart>
      <c:lineChart>
        <c:grouping val="standard"/>
        <c:varyColors val="0"/>
        <c:ser>
          <c:idx val="2"/>
          <c:order val="2"/>
          <c:tx>
            <c:strRef>
              <c:f>Sur!$V$11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51053500038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39218764706E-2"/>
                  <c:y val="8.8127186265482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159039218764706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0756790252903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Sur!$V$12:$V$17</c:f>
              <c:numCache>
                <c:formatCode>0.0%</c:formatCode>
                <c:ptCount val="6"/>
                <c:pt idx="0">
                  <c:v>0.23049690895478139</c:v>
                </c:pt>
                <c:pt idx="1">
                  <c:v>0.31230162604365652</c:v>
                </c:pt>
                <c:pt idx="2">
                  <c:v>0.34327433292434439</c:v>
                </c:pt>
                <c:pt idx="3">
                  <c:v>0.24822545344497693</c:v>
                </c:pt>
                <c:pt idx="4">
                  <c:v>0.28071768759083199</c:v>
                </c:pt>
                <c:pt idx="5">
                  <c:v>0.3223901184711308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552"/>
        <c:axId val="65574016"/>
      </c:lineChart>
      <c:catAx>
        <c:axId val="6554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5543552"/>
        <c:crosses val="autoZero"/>
        <c:auto val="1"/>
        <c:lblAlgn val="ctr"/>
        <c:lblOffset val="100"/>
        <c:noMultiLvlLbl val="0"/>
      </c:catAx>
      <c:valAx>
        <c:axId val="655435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65542016"/>
        <c:crosses val="autoZero"/>
        <c:crossBetween val="between"/>
      </c:valAx>
      <c:valAx>
        <c:axId val="65574016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65575552"/>
        <c:crosses val="max"/>
        <c:crossBetween val="between"/>
      </c:valAx>
      <c:catAx>
        <c:axId val="6557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5574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15245372244"/>
          <c:y val="0.17289894726177732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1050" b="1" i="0" baseline="0">
                <a:solidFill>
                  <a:sysClr val="windowText" lastClr="000000"/>
                </a:solidFill>
                <a:effectLst/>
              </a:rPr>
              <a:t>Macro Región Sur: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900" b="1" i="0" baseline="0">
                <a:solidFill>
                  <a:sysClr val="windowText" lastClr="000000"/>
                </a:solidFill>
                <a:effectLst/>
              </a:rPr>
              <a:t>Ejecución del Presupuesto para proyectos de inversión pública  por Regiones , </a:t>
            </a:r>
            <a:r>
              <a:rPr lang="es-PE" sz="700" b="1" i="0" u="none" strike="noStrike" baseline="0">
                <a:solidFill>
                  <a:sysClr val="windowText" lastClr="000000"/>
                </a:solidFill>
                <a:effectLst/>
              </a:rPr>
              <a:t>2018</a:t>
            </a:r>
            <a:endParaRPr lang="es-PE" sz="9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74534819108835"/>
          <c:y val="0.30020312500000002"/>
          <c:w val="0.80323561656179132"/>
          <c:h val="0.5051756944444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Sur!$S$27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27490350969409E-3"/>
                  <c:y val="5.31388888888888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Sur!$R$28:$R$33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Sur!$S$28:$S$33</c:f>
              <c:numCache>
                <c:formatCode>#,##0.0</c:formatCode>
                <c:ptCount val="6"/>
                <c:pt idx="0">
                  <c:v>2319.6370459999998</c:v>
                </c:pt>
                <c:pt idx="1">
                  <c:v>3261.9374509999998</c:v>
                </c:pt>
                <c:pt idx="2">
                  <c:v>520.96028699999999</c:v>
                </c:pt>
                <c:pt idx="3">
                  <c:v>535.945787</c:v>
                </c:pt>
                <c:pt idx="4">
                  <c:v>1911.5437099999999</c:v>
                </c:pt>
                <c:pt idx="5">
                  <c:v>586.18694300000004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74336128"/>
        <c:axId val="74337664"/>
      </c:barChart>
      <c:lineChart>
        <c:grouping val="standard"/>
        <c:varyColors val="0"/>
        <c:ser>
          <c:idx val="1"/>
          <c:order val="1"/>
          <c:tx>
            <c:strRef>
              <c:f>Sur!$T$27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Sur!$R$28:$R$33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Sur!$T$28:$T$33</c:f>
              <c:numCache>
                <c:formatCode>0.0%</c:formatCode>
                <c:ptCount val="6"/>
                <c:pt idx="0">
                  <c:v>0.23049690895478139</c:v>
                </c:pt>
                <c:pt idx="1">
                  <c:v>0.31230162604365652</c:v>
                </c:pt>
                <c:pt idx="2">
                  <c:v>0.34327433292434439</c:v>
                </c:pt>
                <c:pt idx="3">
                  <c:v>0.24822545344497693</c:v>
                </c:pt>
                <c:pt idx="4">
                  <c:v>0.28071768759083199</c:v>
                </c:pt>
                <c:pt idx="5">
                  <c:v>0.3223901184711308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9184"/>
        <c:axId val="74347648"/>
      </c:lineChart>
      <c:catAx>
        <c:axId val="7433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337664"/>
        <c:crosses val="autoZero"/>
        <c:auto val="1"/>
        <c:lblAlgn val="ctr"/>
        <c:lblOffset val="100"/>
        <c:noMultiLvlLbl val="0"/>
      </c:catAx>
      <c:valAx>
        <c:axId val="743376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74336128"/>
        <c:crosses val="autoZero"/>
        <c:crossBetween val="between"/>
      </c:valAx>
      <c:valAx>
        <c:axId val="74347648"/>
        <c:scaling>
          <c:orientation val="minMax"/>
          <c:max val="0.65000000000000013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74349184"/>
        <c:crosses val="max"/>
        <c:crossBetween val="between"/>
      </c:valAx>
      <c:catAx>
        <c:axId val="743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743476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Sur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Ejecución de la inversión pública 2018,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772666666666669"/>
          <c:y val="0.18298159722222221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Sur!$T$62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Sur!$R$63:$R$65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Sur!$T$63:$T$65</c:f>
              <c:numCache>
                <c:formatCode>#,##0.0</c:formatCode>
                <c:ptCount val="3"/>
                <c:pt idx="0">
                  <c:v>924.20263499999999</c:v>
                </c:pt>
                <c:pt idx="1">
                  <c:v>560.74446699999999</c:v>
                </c:pt>
                <c:pt idx="2">
                  <c:v>1105.8831259999999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899648148148146"/>
          <c:y val="0.43641458333333333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Ejecución del Presupuesto para proyectos de inversión pública por tipo de gasto, 2018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Sur!$S$47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Sur!$R$48:$R$51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Sur!$S$48:$S$51</c:f>
              <c:numCache>
                <c:formatCode>#,##0.0</c:formatCode>
                <c:ptCount val="4"/>
                <c:pt idx="0">
                  <c:v>5098.1240759999982</c:v>
                </c:pt>
                <c:pt idx="1">
                  <c:v>3402.7932279999995</c:v>
                </c:pt>
                <c:pt idx="2">
                  <c:v>313.18385800000004</c:v>
                </c:pt>
                <c:pt idx="3">
                  <c:v>322.11006200000003</c:v>
                </c:pt>
              </c:numCache>
            </c:numRef>
          </c:val>
        </c:ser>
        <c:ser>
          <c:idx val="1"/>
          <c:order val="1"/>
          <c:tx>
            <c:strRef>
              <c:f>Sur!$T$47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Sur!$R$48:$R$51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Sur!$T$48:$T$51</c:f>
              <c:numCache>
                <c:formatCode>#,##0.0</c:formatCode>
                <c:ptCount val="4"/>
                <c:pt idx="0">
                  <c:v>1468.648944999999</c:v>
                </c:pt>
                <c:pt idx="1">
                  <c:v>959.30802799999992</c:v>
                </c:pt>
                <c:pt idx="2">
                  <c:v>75.899082000000007</c:v>
                </c:pt>
                <c:pt idx="3">
                  <c:v>86.974178999999992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3744"/>
        <c:axId val="74313728"/>
      </c:barChart>
      <c:catAx>
        <c:axId val="743037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313728"/>
        <c:crosses val="autoZero"/>
        <c:auto val="1"/>
        <c:lblAlgn val="ctr"/>
        <c:lblOffset val="100"/>
        <c:noMultiLvlLbl val="0"/>
      </c:catAx>
      <c:valAx>
        <c:axId val="74313728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74303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Sur: Ejecución de la inversión pública 2018, por niveles de gobierno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</a:t>
            </a:r>
            <a:r>
              <a:rPr lang="en-US" sz="1000" b="0" baseline="0">
                <a:solidFill>
                  <a:sysClr val="windowText" lastClr="000000"/>
                </a:solidFill>
              </a:rPr>
              <a:t> S/)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Sur!$G$51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Sur!$E$52:$E$54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Sur!$G$52:$G$54</c:f>
              <c:numCache>
                <c:formatCode>#,##0.0</c:formatCode>
                <c:ptCount val="3"/>
                <c:pt idx="0">
                  <c:v>2671.0878099999995</c:v>
                </c:pt>
                <c:pt idx="1">
                  <c:v>2551.2454660000003</c:v>
                </c:pt>
                <c:pt idx="2">
                  <c:v>3913.8779480000003</c:v>
                </c:pt>
              </c:numCache>
            </c:numRef>
          </c:val>
        </c:ser>
        <c:ser>
          <c:idx val="1"/>
          <c:order val="1"/>
          <c:tx>
            <c:strRef>
              <c:f>Sur!$H$51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Sur!$E$52:$E$54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Sur!$H$52:$H$54</c:f>
              <c:numCache>
                <c:formatCode>#,##0.0</c:formatCode>
                <c:ptCount val="3"/>
                <c:pt idx="0">
                  <c:v>924.20263499999999</c:v>
                </c:pt>
                <c:pt idx="1">
                  <c:v>560.74446699999999</c:v>
                </c:pt>
                <c:pt idx="2">
                  <c:v>1105.8831259999999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9328"/>
        <c:axId val="75145216"/>
      </c:barChart>
      <c:catAx>
        <c:axId val="7513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75145216"/>
        <c:crosses val="autoZero"/>
        <c:auto val="1"/>
        <c:lblAlgn val="ctr"/>
        <c:lblOffset val="100"/>
        <c:noMultiLvlLbl val="0"/>
      </c:catAx>
      <c:valAx>
        <c:axId val="751452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513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171450</xdr:colOff>
      <xdr:row>5</xdr:row>
      <xdr:rowOff>13398</xdr:rowOff>
    </xdr:from>
    <xdr:to>
      <xdr:col>11</xdr:col>
      <xdr:colOff>542926</xdr:colOff>
      <xdr:row>21</xdr:row>
      <xdr:rowOff>3970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61148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23</xdr:row>
      <xdr:rowOff>100853</xdr:rowOff>
    </xdr:from>
    <xdr:to>
      <xdr:col>14</xdr:col>
      <xdr:colOff>705970</xdr:colOff>
      <xdr:row>25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41</xdr:row>
      <xdr:rowOff>155121</xdr:rowOff>
    </xdr:from>
    <xdr:to>
      <xdr:col>14</xdr:col>
      <xdr:colOff>736306</xdr:colOff>
      <xdr:row>45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60</xdr:row>
      <xdr:rowOff>155121</xdr:rowOff>
    </xdr:from>
    <xdr:to>
      <xdr:col>14</xdr:col>
      <xdr:colOff>736306</xdr:colOff>
      <xdr:row>64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18161</xdr:colOff>
      <xdr:row>4</xdr:row>
      <xdr:rowOff>99834</xdr:rowOff>
    </xdr:from>
    <xdr:to>
      <xdr:col>22</xdr:col>
      <xdr:colOff>827388</xdr:colOff>
      <xdr:row>21</xdr:row>
      <xdr:rowOff>134260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45465</xdr:colOff>
      <xdr:row>24</xdr:row>
      <xdr:rowOff>1065</xdr:rowOff>
    </xdr:from>
    <xdr:to>
      <xdr:col>22</xdr:col>
      <xdr:colOff>800425</xdr:colOff>
      <xdr:row>39</xdr:row>
      <xdr:rowOff>23565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780411</xdr:colOff>
      <xdr:row>58</xdr:row>
      <xdr:rowOff>82507</xdr:rowOff>
    </xdr:from>
    <xdr:to>
      <xdr:col>22</xdr:col>
      <xdr:colOff>786699</xdr:colOff>
      <xdr:row>73</xdr:row>
      <xdr:rowOff>105007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11988</xdr:colOff>
      <xdr:row>41</xdr:row>
      <xdr:rowOff>95068</xdr:rowOff>
    </xdr:from>
    <xdr:to>
      <xdr:col>22</xdr:col>
      <xdr:colOff>818484</xdr:colOff>
      <xdr:row>56</xdr:row>
      <xdr:rowOff>93918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2035</xdr:colOff>
      <xdr:row>75</xdr:row>
      <xdr:rowOff>135390</xdr:rowOff>
    </xdr:from>
    <xdr:to>
      <xdr:col>22</xdr:col>
      <xdr:colOff>830035</xdr:colOff>
      <xdr:row>91</xdr:row>
      <xdr:rowOff>157890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27 de junio del 2018                  	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 27 de junio del 2018	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0.05063</cdr:x>
      <cdr:y>0.3009</cdr:y>
    </cdr:from>
    <cdr:to>
      <cdr:x>0.27475</cdr:x>
      <cdr:y>0.73944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3115" y="866596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2,590.8 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34,6%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22,0%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28,3%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 27  de junio del 2018		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0.05772</cdr:x>
      <cdr:y>0.43341</cdr:y>
    </cdr:from>
    <cdr:to>
      <cdr:x>0.25426</cdr:x>
      <cdr:y>0.86531</cdr:y>
    </cdr:to>
    <cdr:sp macro="" textlink="">
      <cdr:nvSpPr>
        <cdr:cNvPr id="5" name="7 Flecha derecha"/>
        <cdr:cNvSpPr/>
      </cdr:nvSpPr>
      <cdr:spPr>
        <a:xfrm xmlns:a="http://schemas.openxmlformats.org/drawingml/2006/main">
          <a:off x="309336" y="1248228"/>
          <a:ext cx="1053353" cy="1243852"/>
        </a:xfrm>
        <a:prstGeom xmlns:a="http://schemas.openxmlformats.org/drawingml/2006/main" prst="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P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27 de junio del 2018 	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27 de junio del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08" t="s">
        <v>104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9.5" customHeight="1" x14ac:dyDescent="0.25">
      <c r="B3" s="109" t="s">
        <v>103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ht="15" customHeight="1" x14ac:dyDescent="0.25">
      <c r="B4" s="110" t="s">
        <v>105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K19" sqref="K19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1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2:15" x14ac:dyDescent="0.2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2:15" x14ac:dyDescent="0.25"/>
    <row r="11" spans="2:15" x14ac:dyDescent="0.25">
      <c r="G11" s="6"/>
    </row>
    <row r="12" spans="2:15" x14ac:dyDescent="0.25">
      <c r="F12" s="6" t="s">
        <v>83</v>
      </c>
      <c r="G12" s="6"/>
      <c r="J12" s="2">
        <v>2</v>
      </c>
    </row>
    <row r="13" spans="2:15" x14ac:dyDescent="0.25">
      <c r="G13" s="6" t="s">
        <v>84</v>
      </c>
      <c r="J13" s="2">
        <v>3</v>
      </c>
    </row>
    <row r="14" spans="2:15" x14ac:dyDescent="0.25">
      <c r="G14" s="6" t="s">
        <v>85</v>
      </c>
      <c r="J14" s="2">
        <v>4</v>
      </c>
    </row>
    <row r="15" spans="2:15" x14ac:dyDescent="0.25">
      <c r="G15" s="6" t="s">
        <v>86</v>
      </c>
      <c r="J15" s="2">
        <v>5</v>
      </c>
    </row>
    <row r="16" spans="2:15" x14ac:dyDescent="0.25">
      <c r="G16" s="6" t="s">
        <v>87</v>
      </c>
      <c r="J16" s="2">
        <v>6</v>
      </c>
    </row>
    <row r="17" spans="7:10" x14ac:dyDescent="0.25">
      <c r="G17" s="60" t="s">
        <v>88</v>
      </c>
      <c r="J17" s="2">
        <v>7</v>
      </c>
    </row>
    <row r="18" spans="7:10" x14ac:dyDescent="0.25">
      <c r="G18" s="6" t="s">
        <v>89</v>
      </c>
      <c r="J18" s="2">
        <v>8</v>
      </c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7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22" width="11.42578125" style="62" customWidth="1"/>
    <col min="23" max="23" width="12.7109375" style="62" customWidth="1"/>
    <col min="24" max="16384" width="11.42578125" style="1" hidden="1"/>
  </cols>
  <sheetData>
    <row r="1" spans="1:23" x14ac:dyDescent="0.25">
      <c r="B1" s="135" t="s">
        <v>106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23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3" x14ac:dyDescent="0.25">
      <c r="B3" s="9" t="str">
        <f>+C7</f>
        <v>1.Ejecución del de proyectos de inversión pública en la Macroregión</v>
      </c>
      <c r="C3" s="5"/>
      <c r="D3" s="5"/>
      <c r="E3" s="5"/>
      <c r="F3" s="5"/>
      <c r="G3" s="9"/>
      <c r="H3" s="5"/>
      <c r="I3" s="9" t="str">
        <f>+C62</f>
        <v>3. Ejecución de la Inversión Pública por tipo de Intervenciones  en la Macro Región</v>
      </c>
      <c r="J3" s="5"/>
      <c r="K3" s="5"/>
      <c r="L3" s="9"/>
      <c r="M3" s="5"/>
      <c r="N3" s="5"/>
      <c r="O3" s="5"/>
    </row>
    <row r="4" spans="1:23" x14ac:dyDescent="0.25">
      <c r="B4" s="9" t="str">
        <f>+C43</f>
        <v>2. Ejecución de la Inversión Pública por Niveles de Gobierno en la Macro Región</v>
      </c>
      <c r="C4" s="5"/>
      <c r="D4" s="5"/>
      <c r="E4" s="5"/>
      <c r="F4" s="5"/>
      <c r="G4" s="9"/>
      <c r="H4" s="5"/>
      <c r="I4" s="5"/>
      <c r="J4" s="5"/>
      <c r="K4" s="5"/>
      <c r="L4" s="9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23" x14ac:dyDescent="0.25">
      <c r="B7" s="63"/>
      <c r="C7" s="112" t="s">
        <v>35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88"/>
    </row>
    <row r="8" spans="1:23" s="3" customFormat="1" ht="15" customHeight="1" x14ac:dyDescent="0.25">
      <c r="A8" s="1"/>
      <c r="B8" s="63"/>
      <c r="C8" s="113" t="s">
        <v>102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89"/>
      <c r="P8" s="1"/>
      <c r="Q8" s="62"/>
      <c r="R8" s="62"/>
      <c r="S8" s="62"/>
      <c r="T8" s="62"/>
      <c r="U8" s="62"/>
      <c r="V8" s="62"/>
      <c r="W8" s="62"/>
    </row>
    <row r="9" spans="1:23" s="3" customFormat="1" x14ac:dyDescent="0.25">
      <c r="A9" s="1"/>
      <c r="B9" s="6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89"/>
      <c r="P9" s="1"/>
      <c r="Q9" s="34"/>
      <c r="R9" s="34"/>
      <c r="S9" s="34"/>
      <c r="T9" s="34"/>
      <c r="U9" s="34"/>
      <c r="V9" s="34"/>
      <c r="W9" s="34"/>
    </row>
    <row r="10" spans="1:23" s="3" customFormat="1" x14ac:dyDescent="0.25">
      <c r="A10" s="1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1"/>
      <c r="Q10" s="34"/>
      <c r="R10" s="34"/>
      <c r="S10" s="34"/>
      <c r="T10" s="34"/>
      <c r="U10" s="34"/>
      <c r="V10" s="34"/>
      <c r="W10" s="34"/>
    </row>
    <row r="11" spans="1:23" s="3" customFormat="1" x14ac:dyDescent="0.25">
      <c r="A11" s="1"/>
      <c r="B11" s="63"/>
      <c r="C11" s="64"/>
      <c r="D11" s="64"/>
      <c r="E11" s="120" t="s">
        <v>82</v>
      </c>
      <c r="F11" s="121"/>
      <c r="G11" s="121"/>
      <c r="H11" s="121"/>
      <c r="I11" s="121"/>
      <c r="J11" s="121"/>
      <c r="K11" s="121"/>
      <c r="L11" s="121"/>
      <c r="M11" s="64"/>
      <c r="N11" s="64"/>
      <c r="O11" s="65"/>
      <c r="P11" s="1"/>
      <c r="Q11" s="34"/>
      <c r="R11" s="34" t="s">
        <v>41</v>
      </c>
      <c r="S11" s="35" t="s">
        <v>20</v>
      </c>
      <c r="T11" s="36" t="s">
        <v>39</v>
      </c>
      <c r="U11" s="35" t="s">
        <v>40</v>
      </c>
      <c r="V11" s="35" t="s">
        <v>8</v>
      </c>
      <c r="W11" s="36"/>
    </row>
    <row r="12" spans="1:23" s="3" customFormat="1" x14ac:dyDescent="0.25">
      <c r="A12" s="1"/>
      <c r="B12" s="63"/>
      <c r="C12" s="64"/>
      <c r="D12" s="64"/>
      <c r="E12" s="122" t="s">
        <v>12</v>
      </c>
      <c r="F12" s="122"/>
      <c r="G12" s="122"/>
      <c r="H12" s="122"/>
      <c r="I12" s="122"/>
      <c r="J12" s="122"/>
      <c r="K12" s="122"/>
      <c r="L12" s="122"/>
      <c r="M12" s="64"/>
      <c r="N12" s="64"/>
      <c r="O12" s="65"/>
      <c r="P12" s="1"/>
      <c r="Q12" s="34"/>
      <c r="R12" s="34" t="s">
        <v>84</v>
      </c>
      <c r="S12" s="36">
        <v>2319.6370459999998</v>
      </c>
      <c r="T12" s="36">
        <v>534.66916900000001</v>
      </c>
      <c r="U12" s="36">
        <f>+S12-T12</f>
        <v>1784.9678769999998</v>
      </c>
      <c r="V12" s="37">
        <f>+T12/S12</f>
        <v>0.23049690895478139</v>
      </c>
      <c r="W12" s="36"/>
    </row>
    <row r="13" spans="1:23" s="3" customFormat="1" x14ac:dyDescent="0.25">
      <c r="A13" s="1"/>
      <c r="B13" s="63"/>
      <c r="C13" s="64"/>
      <c r="D13" s="64"/>
      <c r="E13" s="123" t="s">
        <v>4</v>
      </c>
      <c r="F13" s="124"/>
      <c r="G13" s="128" t="s">
        <v>80</v>
      </c>
      <c r="H13" s="128"/>
      <c r="I13" s="128"/>
      <c r="J13" s="128">
        <v>2017</v>
      </c>
      <c r="K13" s="128"/>
      <c r="L13" s="128"/>
      <c r="M13" s="64"/>
      <c r="N13" s="64"/>
      <c r="O13" s="65"/>
      <c r="P13" s="1"/>
      <c r="Q13" s="34"/>
      <c r="R13" s="34" t="s">
        <v>85</v>
      </c>
      <c r="S13" s="36">
        <v>3261.9374509999998</v>
      </c>
      <c r="T13" s="36">
        <v>1018.7083700000001</v>
      </c>
      <c r="U13" s="36">
        <f>+S13-T13</f>
        <v>2243.2290809999995</v>
      </c>
      <c r="V13" s="37">
        <f>+T13/S13</f>
        <v>0.31230162604365652</v>
      </c>
      <c r="W13" s="36"/>
    </row>
    <row r="14" spans="1:23" s="3" customFormat="1" x14ac:dyDescent="0.25">
      <c r="A14" s="1"/>
      <c r="B14" s="63"/>
      <c r="C14" s="64"/>
      <c r="D14" s="64"/>
      <c r="E14" s="125"/>
      <c r="F14" s="126"/>
      <c r="G14" s="59" t="s">
        <v>6</v>
      </c>
      <c r="H14" s="59" t="s">
        <v>39</v>
      </c>
      <c r="I14" s="59" t="s">
        <v>8</v>
      </c>
      <c r="J14" s="59" t="s">
        <v>6</v>
      </c>
      <c r="K14" s="59" t="s">
        <v>39</v>
      </c>
      <c r="L14" s="59" t="s">
        <v>8</v>
      </c>
      <c r="M14" s="90"/>
      <c r="N14" s="64"/>
      <c r="O14" s="65"/>
      <c r="P14" s="1"/>
      <c r="Q14" s="34"/>
      <c r="R14" s="34" t="s">
        <v>86</v>
      </c>
      <c r="S14" s="36">
        <v>520.96028699999999</v>
      </c>
      <c r="T14" s="36">
        <v>178.83229500000002</v>
      </c>
      <c r="U14" s="36">
        <f>+S14-T14</f>
        <v>342.12799199999995</v>
      </c>
      <c r="V14" s="37">
        <f>+T14/S14</f>
        <v>0.34327433292434439</v>
      </c>
      <c r="W14" s="36"/>
    </row>
    <row r="15" spans="1:23" s="3" customFormat="1" ht="14.25" customHeight="1" x14ac:dyDescent="0.25">
      <c r="A15" s="1"/>
      <c r="B15" s="63"/>
      <c r="C15" s="64"/>
      <c r="D15" s="64"/>
      <c r="E15" s="10" t="s">
        <v>84</v>
      </c>
      <c r="F15" s="11"/>
      <c r="G15" s="7">
        <f>+Arequipa!G19</f>
        <v>2319.6370459999998</v>
      </c>
      <c r="H15" s="7">
        <f>+Arequipa!H19</f>
        <v>534.66916900000001</v>
      </c>
      <c r="I15" s="8">
        <f>+H15/G15</f>
        <v>0.23049690895478139</v>
      </c>
      <c r="J15" s="7">
        <f>+Arequipa!J19</f>
        <v>2513.8662080000004</v>
      </c>
      <c r="K15" s="7">
        <f>+Arequipa!K19</f>
        <v>1621.6273699999999</v>
      </c>
      <c r="L15" s="8">
        <f t="shared" ref="L15:L21" si="0">+K15/J15</f>
        <v>0.64507306110381502</v>
      </c>
      <c r="M15" s="17">
        <f>+(I15-L15)*100</f>
        <v>-41.457615214903363</v>
      </c>
      <c r="N15" s="91"/>
      <c r="O15" s="65"/>
      <c r="P15" s="1"/>
      <c r="Q15" s="34"/>
      <c r="R15" s="34" t="s">
        <v>87</v>
      </c>
      <c r="S15" s="36">
        <v>535.945787</v>
      </c>
      <c r="T15" s="36">
        <v>133.03538600000002</v>
      </c>
      <c r="U15" s="36">
        <f>+S15-T15</f>
        <v>402.91040099999998</v>
      </c>
      <c r="V15" s="37">
        <f>+T15/S15</f>
        <v>0.24822545344497693</v>
      </c>
      <c r="W15" s="36"/>
    </row>
    <row r="16" spans="1:23" s="3" customFormat="1" x14ac:dyDescent="0.25">
      <c r="A16" s="1"/>
      <c r="B16" s="63"/>
      <c r="C16" s="64"/>
      <c r="D16" s="64"/>
      <c r="E16" s="10" t="s">
        <v>85</v>
      </c>
      <c r="F16" s="11"/>
      <c r="G16" s="7">
        <f>+Cusco!G19</f>
        <v>3261.9374509999998</v>
      </c>
      <c r="H16" s="7">
        <f>+Cusco!H19</f>
        <v>1018.7083700000001</v>
      </c>
      <c r="I16" s="8">
        <f t="shared" ref="I16:I21" si="1">+H16/G16</f>
        <v>0.31230162604365652</v>
      </c>
      <c r="J16" s="7">
        <f>+Cusco!J19</f>
        <v>2837.6340460000001</v>
      </c>
      <c r="K16" s="7">
        <f>+Cusco!K19</f>
        <v>2079.3415500000001</v>
      </c>
      <c r="L16" s="8">
        <f t="shared" si="0"/>
        <v>0.73277297787256668</v>
      </c>
      <c r="M16" s="17">
        <f>+(I16-L16)*100</f>
        <v>-42.047135182891019</v>
      </c>
      <c r="N16" s="90"/>
      <c r="O16" s="65"/>
      <c r="P16" s="1"/>
      <c r="Q16" s="34"/>
      <c r="R16" s="34" t="s">
        <v>88</v>
      </c>
      <c r="S16" s="36">
        <v>1911.5437099999999</v>
      </c>
      <c r="T16" s="36">
        <v>536.60412999999994</v>
      </c>
      <c r="U16" s="36">
        <f t="shared" ref="U16:U17" si="2">+S16-T16</f>
        <v>1374.93958</v>
      </c>
      <c r="V16" s="37">
        <f t="shared" ref="V16:V17" si="3">+T16/S16</f>
        <v>0.28071768759083199</v>
      </c>
      <c r="W16" s="36"/>
    </row>
    <row r="17" spans="1:23" s="3" customFormat="1" x14ac:dyDescent="0.25">
      <c r="A17" s="1"/>
      <c r="B17" s="63"/>
      <c r="C17" s="64"/>
      <c r="D17" s="64"/>
      <c r="E17" s="10" t="s">
        <v>86</v>
      </c>
      <c r="F17" s="11"/>
      <c r="G17" s="7">
        <f>+'Madre de Dios'!G19</f>
        <v>520.96028699999999</v>
      </c>
      <c r="H17" s="7">
        <f>+'Madre de Dios'!H19</f>
        <v>178.83229500000002</v>
      </c>
      <c r="I17" s="8">
        <f t="shared" si="1"/>
        <v>0.34327433292434439</v>
      </c>
      <c r="J17" s="7">
        <f>+'Madre de Dios'!J19</f>
        <v>479.89695499999993</v>
      </c>
      <c r="K17" s="7">
        <f>+'Madre de Dios'!K19</f>
        <v>409.3963</v>
      </c>
      <c r="L17" s="8">
        <f t="shared" si="0"/>
        <v>0.85309209765667304</v>
      </c>
      <c r="M17" s="17">
        <f t="shared" ref="M17:M21" si="4">+(I17-L17)*100</f>
        <v>-50.981776473232863</v>
      </c>
      <c r="N17" s="90"/>
      <c r="O17" s="65"/>
      <c r="P17" s="1"/>
      <c r="Q17" s="34"/>
      <c r="R17" s="34" t="s">
        <v>89</v>
      </c>
      <c r="S17" s="36">
        <v>586.18694300000004</v>
      </c>
      <c r="T17" s="36">
        <v>188.98087800000002</v>
      </c>
      <c r="U17" s="36">
        <f t="shared" si="2"/>
        <v>397.20606500000002</v>
      </c>
      <c r="V17" s="37">
        <f t="shared" si="3"/>
        <v>0.3223901184711308</v>
      </c>
      <c r="W17" s="36"/>
    </row>
    <row r="18" spans="1:23" s="3" customFormat="1" x14ac:dyDescent="0.25">
      <c r="A18" s="1"/>
      <c r="B18" s="63"/>
      <c r="C18" s="64"/>
      <c r="D18" s="64"/>
      <c r="E18" s="10" t="s">
        <v>87</v>
      </c>
      <c r="F18" s="11"/>
      <c r="G18" s="7">
        <f>+Moquegua!G19</f>
        <v>535.945787</v>
      </c>
      <c r="H18" s="7">
        <f>+Moquegua!H19</f>
        <v>133.03538600000002</v>
      </c>
      <c r="I18" s="8">
        <f t="shared" si="1"/>
        <v>0.24822545344497693</v>
      </c>
      <c r="J18" s="7">
        <f>+Moquegua!J19</f>
        <v>681.95413500000006</v>
      </c>
      <c r="K18" s="7">
        <f>+Moquegua!K19</f>
        <v>535.43834700000002</v>
      </c>
      <c r="L18" s="8">
        <f t="shared" si="0"/>
        <v>0.78515301765858492</v>
      </c>
      <c r="M18" s="17">
        <f t="shared" si="4"/>
        <v>-53.692756421360798</v>
      </c>
      <c r="N18" s="64"/>
      <c r="O18" s="65"/>
      <c r="P18" s="1"/>
      <c r="Q18" s="34"/>
      <c r="R18" s="34"/>
      <c r="S18" s="34"/>
      <c r="T18" s="38"/>
      <c r="U18" s="34"/>
      <c r="V18" s="34"/>
      <c r="W18" s="38"/>
    </row>
    <row r="19" spans="1:23" s="3" customFormat="1" x14ac:dyDescent="0.25">
      <c r="A19" s="1"/>
      <c r="B19" s="63"/>
      <c r="C19" s="64"/>
      <c r="D19" s="64"/>
      <c r="E19" s="10" t="s">
        <v>88</v>
      </c>
      <c r="F19" s="11"/>
      <c r="G19" s="7">
        <f>+Puno!G19</f>
        <v>1911.5437099999999</v>
      </c>
      <c r="H19" s="7">
        <f>+Puno!H19</f>
        <v>536.60412999999994</v>
      </c>
      <c r="I19" s="8">
        <f t="shared" si="1"/>
        <v>0.28071768759083199</v>
      </c>
      <c r="J19" s="7">
        <f>+Puno!J19</f>
        <v>2364.5599300000003</v>
      </c>
      <c r="K19" s="7">
        <f>+Puno!K19</f>
        <v>1723.0896600000001</v>
      </c>
      <c r="L19" s="8">
        <f t="shared" si="0"/>
        <v>0.72871473382364216</v>
      </c>
      <c r="M19" s="17">
        <f t="shared" si="4"/>
        <v>-44.799704623281016</v>
      </c>
      <c r="N19" s="64"/>
      <c r="O19" s="65"/>
      <c r="P19" s="1"/>
      <c r="Q19" s="34"/>
      <c r="R19" s="34"/>
      <c r="S19" s="34"/>
      <c r="T19" s="38"/>
      <c r="U19" s="34"/>
      <c r="V19" s="34"/>
      <c r="W19" s="38"/>
    </row>
    <row r="20" spans="1:23" s="3" customFormat="1" x14ac:dyDescent="0.25">
      <c r="A20" s="1"/>
      <c r="B20" s="63"/>
      <c r="C20" s="64"/>
      <c r="D20" s="64"/>
      <c r="E20" s="10" t="s">
        <v>89</v>
      </c>
      <c r="F20" s="11"/>
      <c r="G20" s="7">
        <f>+Tacna!G19</f>
        <v>586.18694300000004</v>
      </c>
      <c r="H20" s="7">
        <f>+Tacna!H19</f>
        <v>188.98087800000002</v>
      </c>
      <c r="I20" s="8">
        <f t="shared" si="1"/>
        <v>0.3223901184711308</v>
      </c>
      <c r="J20" s="7">
        <f>+Tacna!J19</f>
        <v>879.96259000000009</v>
      </c>
      <c r="K20" s="7">
        <f>+Tacna!K19</f>
        <v>692.01855899999998</v>
      </c>
      <c r="L20" s="8">
        <f t="shared" si="0"/>
        <v>0.78641815784464186</v>
      </c>
      <c r="M20" s="17">
        <f t="shared" si="4"/>
        <v>-46.402803937351109</v>
      </c>
      <c r="N20" s="64"/>
      <c r="O20" s="65"/>
      <c r="P20" s="1"/>
      <c r="Q20" s="62"/>
      <c r="R20" s="62"/>
      <c r="S20" s="62"/>
      <c r="T20" s="107"/>
      <c r="U20" s="62"/>
      <c r="V20" s="62"/>
      <c r="W20" s="107"/>
    </row>
    <row r="21" spans="1:23" s="3" customFormat="1" x14ac:dyDescent="0.25">
      <c r="A21" s="1"/>
      <c r="B21" s="63"/>
      <c r="C21" s="64"/>
      <c r="D21" s="64"/>
      <c r="E21" s="12" t="s">
        <v>101</v>
      </c>
      <c r="F21" s="13"/>
      <c r="G21" s="14">
        <f>SUM(G15:G20)</f>
        <v>9136.2112239999988</v>
      </c>
      <c r="H21" s="14">
        <f>SUM(H15:H20)</f>
        <v>2590.8302279999998</v>
      </c>
      <c r="I21" s="16">
        <f t="shared" si="1"/>
        <v>0.28357818842827581</v>
      </c>
      <c r="J21" s="14">
        <f>SUM(J15:J20)</f>
        <v>9757.873864000001</v>
      </c>
      <c r="K21" s="14">
        <f>SUM(K15:K20)</f>
        <v>7060.9117860000006</v>
      </c>
      <c r="L21" s="16">
        <f t="shared" si="0"/>
        <v>0.72361170931405672</v>
      </c>
      <c r="M21" s="17">
        <f t="shared" si="4"/>
        <v>-44.00335208857809</v>
      </c>
      <c r="N21" s="64"/>
      <c r="O21" s="65"/>
      <c r="P21" s="1"/>
      <c r="Q21" s="62"/>
      <c r="R21" s="62"/>
      <c r="S21" s="62"/>
      <c r="T21" s="62"/>
      <c r="U21" s="62"/>
      <c r="V21" s="62"/>
      <c r="W21" s="62"/>
    </row>
    <row r="22" spans="1:23" s="3" customFormat="1" x14ac:dyDescent="0.25">
      <c r="A22" s="1"/>
      <c r="B22" s="63"/>
      <c r="C22" s="64"/>
      <c r="D22" s="64"/>
      <c r="E22" s="118" t="s">
        <v>99</v>
      </c>
      <c r="F22" s="118"/>
      <c r="G22" s="118"/>
      <c r="H22" s="118"/>
      <c r="I22" s="118"/>
      <c r="J22" s="118"/>
      <c r="K22" s="118"/>
      <c r="L22" s="118"/>
      <c r="M22" s="106"/>
      <c r="N22" s="92"/>
      <c r="O22" s="65"/>
      <c r="P22" s="1"/>
      <c r="Q22" s="62"/>
      <c r="R22" s="62"/>
      <c r="S22" s="62"/>
      <c r="T22" s="62"/>
      <c r="U22" s="62"/>
      <c r="V22" s="62"/>
      <c r="W22" s="62"/>
    </row>
    <row r="23" spans="1:23" s="3" customFormat="1" x14ac:dyDescent="0.25">
      <c r="A23" s="1"/>
      <c r="B23" s="63"/>
      <c r="C23" s="64"/>
      <c r="D23" s="64"/>
      <c r="E23" s="64"/>
      <c r="F23" s="93"/>
      <c r="G23" s="93"/>
      <c r="H23" s="93"/>
      <c r="I23" s="93"/>
      <c r="J23" s="93"/>
      <c r="K23" s="93"/>
      <c r="L23" s="64"/>
      <c r="M23" s="94"/>
      <c r="N23" s="64"/>
      <c r="O23" s="65"/>
      <c r="P23" s="1"/>
      <c r="Q23" s="62"/>
      <c r="R23" s="62"/>
      <c r="S23" s="62"/>
      <c r="T23" s="62"/>
      <c r="U23" s="62"/>
      <c r="V23" s="62"/>
      <c r="W23" s="62"/>
    </row>
    <row r="24" spans="1:23" s="3" customFormat="1" ht="15" customHeight="1" x14ac:dyDescent="0.25">
      <c r="A24" s="1"/>
      <c r="B24" s="63"/>
      <c r="C24" s="129" t="str">
        <f>+CONCATENATE("Al 27  de junio de los " &amp; FIXED(J34,0)  &amp; "  proyectos presupuestados para el 2018 en esta macro región, " &amp; FIXED(J30,0) &amp; " no cuentan con ningún avance en ejecución del gasto, mientras que " &amp; FIXED(J31,0) &amp; " (" &amp; FIXED(K31*100,1) &amp; "% de proyectos) no superan el 50,0% de ejecución, " &amp; FIXED(J32,0) &amp; " proyectos (" &amp; FIXED(K32*100,1) &amp; "% del total) tienen un nivel de ejecución mayor al 50,0% pero no culminan al 100% y " &amp; FIXED(J33,0) &amp; " proyectos por S/ " &amp; FIXED(I33,1) &amp; " millones se han ejecutado al 100,0%.")</f>
        <v>Al 27  de junio de los 8,079  proyectos presupuestados para el 2018 en esta macro región, 3,057 no cuentan con ningún avance en ejecución del gasto, mientras que 2,403 (29.7% de proyectos) no superan el 50,0% de ejecución, 2,142 proyectos (26.5% del total) tienen un nivel de ejecución mayor al 50,0% pero no culminan al 100% y 477 proyectos por S/ 22.2 millones se han ejecutado al 100,0%.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65"/>
      <c r="P24" s="1"/>
      <c r="Q24" s="62"/>
      <c r="R24" s="62"/>
      <c r="S24" s="62"/>
      <c r="T24" s="62"/>
      <c r="U24" s="62"/>
      <c r="V24" s="62"/>
      <c r="W24" s="62"/>
    </row>
    <row r="25" spans="1:23" s="3" customFormat="1" x14ac:dyDescent="0.25">
      <c r="A25" s="1"/>
      <c r="B25" s="63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65"/>
      <c r="P25" s="1"/>
      <c r="Q25" s="62"/>
      <c r="R25" s="62"/>
      <c r="S25" s="62"/>
      <c r="T25" s="62"/>
      <c r="U25" s="62"/>
      <c r="V25" s="62"/>
      <c r="W25" s="62"/>
    </row>
    <row r="26" spans="1:23" s="3" customFormat="1" ht="15" customHeight="1" x14ac:dyDescent="0.25">
      <c r="A26" s="1"/>
      <c r="B26" s="6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65"/>
      <c r="P26" s="1"/>
      <c r="Q26" s="34"/>
      <c r="R26" s="34"/>
      <c r="S26" s="34"/>
      <c r="T26" s="34"/>
      <c r="U26" s="34"/>
      <c r="V26" s="34"/>
      <c r="W26" s="62"/>
    </row>
    <row r="27" spans="1:23" s="3" customFormat="1" x14ac:dyDescent="0.25">
      <c r="A27" s="1"/>
      <c r="B27" s="63"/>
      <c r="C27" s="95"/>
      <c r="D27" s="95"/>
      <c r="E27" s="114" t="s">
        <v>78</v>
      </c>
      <c r="F27" s="114"/>
      <c r="G27" s="114"/>
      <c r="H27" s="114"/>
      <c r="I27" s="114"/>
      <c r="J27" s="114"/>
      <c r="K27" s="114"/>
      <c r="L27" s="114"/>
      <c r="M27" s="95"/>
      <c r="N27" s="95"/>
      <c r="O27" s="65"/>
      <c r="P27" s="1"/>
      <c r="Q27" s="34"/>
      <c r="R27" s="34"/>
      <c r="S27" s="34" t="s">
        <v>60</v>
      </c>
      <c r="T27" s="34" t="s">
        <v>42</v>
      </c>
      <c r="U27" s="34"/>
      <c r="V27" s="34"/>
      <c r="W27" s="62"/>
    </row>
    <row r="28" spans="1:23" s="3" customFormat="1" x14ac:dyDescent="0.25">
      <c r="A28" s="1"/>
      <c r="B28" s="63"/>
      <c r="C28" s="64"/>
      <c r="D28" s="64"/>
      <c r="E28" s="5"/>
      <c r="F28" s="115" t="s">
        <v>33</v>
      </c>
      <c r="G28" s="115"/>
      <c r="H28" s="115"/>
      <c r="I28" s="115"/>
      <c r="J28" s="115"/>
      <c r="K28" s="115"/>
      <c r="L28" s="5"/>
      <c r="M28" s="28"/>
      <c r="N28" s="28"/>
      <c r="O28" s="65"/>
      <c r="P28" s="1"/>
      <c r="Q28" s="34"/>
      <c r="R28" s="34" t="s">
        <v>84</v>
      </c>
      <c r="S28" s="40">
        <v>2319.6370459999998</v>
      </c>
      <c r="T28" s="39">
        <v>0.23049690895478139</v>
      </c>
      <c r="U28" s="34"/>
      <c r="V28" s="34"/>
      <c r="W28" s="62"/>
    </row>
    <row r="29" spans="1:23" s="3" customFormat="1" x14ac:dyDescent="0.25">
      <c r="A29" s="1"/>
      <c r="B29" s="63"/>
      <c r="C29" s="64"/>
      <c r="D29" s="64"/>
      <c r="E29" s="28"/>
      <c r="F29" s="30" t="s">
        <v>25</v>
      </c>
      <c r="G29" s="19" t="s">
        <v>18</v>
      </c>
      <c r="H29" s="19" t="s">
        <v>20</v>
      </c>
      <c r="I29" s="19" t="s">
        <v>7</v>
      </c>
      <c r="J29" s="19" t="s">
        <v>24</v>
      </c>
      <c r="K29" s="19" t="s">
        <v>3</v>
      </c>
      <c r="L29" s="28"/>
      <c r="M29" s="28" t="s">
        <v>36</v>
      </c>
      <c r="N29" s="28"/>
      <c r="O29" s="65"/>
      <c r="P29" s="1"/>
      <c r="Q29" s="34"/>
      <c r="R29" s="34" t="s">
        <v>85</v>
      </c>
      <c r="S29" s="40">
        <v>3261.9374509999998</v>
      </c>
      <c r="T29" s="39">
        <v>0.31230162604365652</v>
      </c>
      <c r="U29" s="34"/>
      <c r="V29" s="34"/>
      <c r="W29" s="62"/>
    </row>
    <row r="30" spans="1:23" s="3" customFormat="1" x14ac:dyDescent="0.25">
      <c r="A30" s="1"/>
      <c r="B30" s="63"/>
      <c r="C30" s="64"/>
      <c r="D30" s="64"/>
      <c r="E30" s="28"/>
      <c r="F30" s="31" t="s">
        <v>26</v>
      </c>
      <c r="G30" s="23">
        <f>+I30/H30</f>
        <v>0</v>
      </c>
      <c r="H30" s="18">
        <f>+Arequipa!H59+Cusco!H59+'Madre de Dios'!H59+Moquegua!H59+Puno!H59+Tacna!H59</f>
        <v>1366.4630450000002</v>
      </c>
      <c r="I30" s="18">
        <f>+Arequipa!I59+Cusco!I59+'Madre de Dios'!I59+Moquegua!I59+Puno!I59+Tacna!I59</f>
        <v>0</v>
      </c>
      <c r="J30" s="18">
        <f>+Arequipa!J59+Cusco!J59+'Madre de Dios'!J59+Moquegua!J59+Puno!J59+Tacna!J59</f>
        <v>3057</v>
      </c>
      <c r="K30" s="23">
        <f>+J30/J$34</f>
        <v>0.37838841440772375</v>
      </c>
      <c r="L30" s="28"/>
      <c r="M30" s="33">
        <f>SUM(J31:J33)</f>
        <v>5022</v>
      </c>
      <c r="N30" s="28"/>
      <c r="O30" s="65"/>
      <c r="P30" s="1"/>
      <c r="Q30" s="34"/>
      <c r="R30" s="34" t="s">
        <v>86</v>
      </c>
      <c r="S30" s="40">
        <v>520.96028699999999</v>
      </c>
      <c r="T30" s="39">
        <v>0.34327433292434439</v>
      </c>
      <c r="U30" s="34"/>
      <c r="V30" s="34"/>
      <c r="W30" s="62"/>
    </row>
    <row r="31" spans="1:23" s="3" customFormat="1" x14ac:dyDescent="0.25">
      <c r="A31" s="1"/>
      <c r="B31" s="63"/>
      <c r="C31" s="64"/>
      <c r="D31" s="64"/>
      <c r="E31" s="28"/>
      <c r="F31" s="31" t="s">
        <v>27</v>
      </c>
      <c r="G31" s="23">
        <f t="shared" ref="G31:G34" si="5">+I31/H31</f>
        <v>0.21138827125738244</v>
      </c>
      <c r="H31" s="18">
        <f>+Arequipa!H60+Cusco!H60+'Madre de Dios'!H60+Moquegua!H60+Puno!H60+Tacna!H60</f>
        <v>5841.3776679999992</v>
      </c>
      <c r="I31" s="18">
        <f>+Arequipa!I60+Cusco!I60+'Madre de Dios'!I60+Moquegua!I60+Puno!I60+Tacna!I60</f>
        <v>1234.7987269999999</v>
      </c>
      <c r="J31" s="18">
        <f>+Arequipa!J60+Cusco!J60+'Madre de Dios'!J60+Moquegua!J60+Puno!J60+Tacna!J60</f>
        <v>2403</v>
      </c>
      <c r="K31" s="23">
        <f t="shared" ref="K31:K33" si="6">+J31/J$34</f>
        <v>0.29743780170813222</v>
      </c>
      <c r="L31" s="28"/>
      <c r="M31" s="28"/>
      <c r="N31" s="28"/>
      <c r="O31" s="65"/>
      <c r="P31" s="1"/>
      <c r="Q31" s="34"/>
      <c r="R31" s="34" t="s">
        <v>87</v>
      </c>
      <c r="S31" s="40">
        <v>535.945787</v>
      </c>
      <c r="T31" s="39">
        <v>0.24822545344497693</v>
      </c>
      <c r="U31" s="34"/>
      <c r="V31" s="34"/>
      <c r="W31" s="62"/>
    </row>
    <row r="32" spans="1:23" s="3" customFormat="1" x14ac:dyDescent="0.25">
      <c r="A32" s="1"/>
      <c r="B32" s="63"/>
      <c r="C32" s="64"/>
      <c r="D32" s="64"/>
      <c r="E32" s="28"/>
      <c r="F32" s="31" t="s">
        <v>28</v>
      </c>
      <c r="G32" s="23">
        <f t="shared" si="5"/>
        <v>0.69975481308785381</v>
      </c>
      <c r="H32" s="18">
        <f>+Arequipa!H61+Cusco!H61+'Madre de Dios'!H61+Moquegua!H61+Puno!H61+Tacna!H61</f>
        <v>1906.2383710000001</v>
      </c>
      <c r="I32" s="18">
        <f>+Arequipa!I61+Cusco!I61+'Madre de Dios'!I61+Moquegua!I61+Puno!I61+Tacna!I61</f>
        <v>1333.8994749999999</v>
      </c>
      <c r="J32" s="18">
        <f>+Arequipa!J61+Cusco!J61+'Madre de Dios'!J61+Moquegua!J61+Puno!J61+Tacna!J61</f>
        <v>2142</v>
      </c>
      <c r="K32" s="23">
        <f t="shared" si="6"/>
        <v>0.26513182324545115</v>
      </c>
      <c r="L32" s="28"/>
      <c r="M32" s="28"/>
      <c r="N32" s="28"/>
      <c r="O32" s="65"/>
      <c r="P32" s="1"/>
      <c r="Q32" s="34"/>
      <c r="R32" s="34" t="s">
        <v>88</v>
      </c>
      <c r="S32" s="40">
        <v>1911.5437099999999</v>
      </c>
      <c r="T32" s="39">
        <v>0.28071768759083199</v>
      </c>
      <c r="U32" s="34"/>
      <c r="V32" s="34"/>
      <c r="W32" s="62"/>
    </row>
    <row r="33" spans="2:22" x14ac:dyDescent="0.25">
      <c r="B33" s="63"/>
      <c r="C33" s="64"/>
      <c r="D33" s="64"/>
      <c r="E33" s="28"/>
      <c r="F33" s="31" t="s">
        <v>29</v>
      </c>
      <c r="G33" s="23">
        <f t="shared" si="5"/>
        <v>1</v>
      </c>
      <c r="H33" s="18">
        <f>+Arequipa!H62+Cusco!H62+'Madre de Dios'!H62+Moquegua!H62+Puno!H62+Tacna!H62</f>
        <v>22.156140000000001</v>
      </c>
      <c r="I33" s="18">
        <f>+Arequipa!I62+Cusco!I62+'Madre de Dios'!I62+Moquegua!I62+Puno!I62+Tacna!I62</f>
        <v>22.156140000000001</v>
      </c>
      <c r="J33" s="18">
        <f>+Arequipa!J62+Cusco!J62+'Madre de Dios'!J62+Moquegua!J62+Puno!J62+Tacna!J62</f>
        <v>477</v>
      </c>
      <c r="K33" s="23">
        <f t="shared" si="6"/>
        <v>5.9041960638692909E-2</v>
      </c>
      <c r="L33" s="28"/>
      <c r="M33" s="28"/>
      <c r="N33" s="28"/>
      <c r="O33" s="65"/>
      <c r="Q33" s="34"/>
      <c r="R33" s="34" t="s">
        <v>89</v>
      </c>
      <c r="S33" s="40">
        <v>586.18694300000004</v>
      </c>
      <c r="T33" s="39">
        <v>0.3223901184711308</v>
      </c>
      <c r="U33" s="34"/>
      <c r="V33" s="34"/>
    </row>
    <row r="34" spans="2:22" x14ac:dyDescent="0.25">
      <c r="B34" s="63"/>
      <c r="C34" s="64"/>
      <c r="D34" s="64"/>
      <c r="E34" s="28"/>
      <c r="F34" s="32" t="s">
        <v>0</v>
      </c>
      <c r="G34" s="22">
        <f t="shared" si="5"/>
        <v>0.28358008287637759</v>
      </c>
      <c r="H34" s="15">
        <f t="shared" ref="H34:J34" si="7">SUM(H30:H33)</f>
        <v>9136.2352239999982</v>
      </c>
      <c r="I34" s="15">
        <f t="shared" si="7"/>
        <v>2590.8543419999996</v>
      </c>
      <c r="J34" s="29">
        <f t="shared" si="7"/>
        <v>8079</v>
      </c>
      <c r="K34" s="22">
        <f>SUM(K30:K33)</f>
        <v>1</v>
      </c>
      <c r="L34" s="28"/>
      <c r="M34" s="28"/>
      <c r="N34" s="28"/>
      <c r="O34" s="65"/>
      <c r="Q34" s="34"/>
      <c r="R34" s="34"/>
      <c r="S34" s="34"/>
      <c r="T34" s="34"/>
      <c r="U34" s="34"/>
      <c r="V34" s="34"/>
    </row>
    <row r="35" spans="2:22" x14ac:dyDescent="0.25">
      <c r="B35" s="63"/>
      <c r="C35" s="64"/>
      <c r="D35" s="64"/>
      <c r="E35" s="61"/>
      <c r="F35" s="118" t="s">
        <v>92</v>
      </c>
      <c r="G35" s="118"/>
      <c r="H35" s="118"/>
      <c r="I35" s="118"/>
      <c r="J35" s="118"/>
      <c r="K35" s="118"/>
      <c r="L35" s="5"/>
      <c r="M35" s="28"/>
      <c r="N35" s="28"/>
      <c r="O35" s="65"/>
    </row>
    <row r="36" spans="2:22" x14ac:dyDescent="0.25">
      <c r="B36" s="63"/>
      <c r="C36" s="64"/>
      <c r="D36" s="64"/>
      <c r="E36" s="64"/>
      <c r="F36" s="96"/>
      <c r="G36" s="97"/>
      <c r="H36" s="97"/>
      <c r="I36" s="98"/>
      <c r="J36" s="99"/>
      <c r="K36" s="100"/>
      <c r="L36" s="64"/>
      <c r="M36" s="64"/>
      <c r="N36" s="64"/>
      <c r="O36" s="65"/>
    </row>
    <row r="37" spans="2:22" x14ac:dyDescent="0.25">
      <c r="B37" s="63"/>
      <c r="C37" s="64"/>
      <c r="D37" s="64"/>
      <c r="E37" s="64"/>
      <c r="F37" s="101"/>
      <c r="G37" s="102"/>
      <c r="H37" s="102"/>
      <c r="I37" s="103"/>
      <c r="J37" s="104"/>
      <c r="K37" s="100"/>
      <c r="L37" s="64"/>
      <c r="M37" s="64"/>
      <c r="N37" s="64"/>
      <c r="O37" s="65"/>
    </row>
    <row r="38" spans="2:22" x14ac:dyDescent="0.25">
      <c r="B38" s="63"/>
      <c r="C38" s="64"/>
      <c r="D38" s="64"/>
      <c r="E38" s="64"/>
      <c r="F38" s="93"/>
      <c r="G38" s="93"/>
      <c r="H38" s="93"/>
      <c r="I38" s="93"/>
      <c r="J38" s="93"/>
      <c r="K38" s="100"/>
      <c r="L38" s="64"/>
      <c r="M38" s="64"/>
      <c r="N38" s="64"/>
      <c r="O38" s="65"/>
    </row>
    <row r="39" spans="2:22" x14ac:dyDescent="0.25">
      <c r="B39" s="63"/>
      <c r="C39" s="64"/>
      <c r="D39" s="64"/>
      <c r="E39" s="64"/>
      <c r="F39" s="100"/>
      <c r="G39" s="100"/>
      <c r="H39" s="100"/>
      <c r="I39" s="100"/>
      <c r="J39" s="100"/>
      <c r="K39" s="100"/>
      <c r="L39" s="64"/>
      <c r="M39" s="64"/>
      <c r="N39" s="64"/>
      <c r="O39" s="65"/>
    </row>
    <row r="40" spans="2:22" x14ac:dyDescent="0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2:22" x14ac:dyDescent="0.2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2:22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2:22" x14ac:dyDescent="0.25">
      <c r="B43" s="51"/>
      <c r="C43" s="112" t="s">
        <v>37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52"/>
    </row>
    <row r="44" spans="2:22" x14ac:dyDescent="0.25">
      <c r="B44" s="51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2"/>
    </row>
    <row r="45" spans="2:22" ht="15" customHeight="1" x14ac:dyDescent="0.25">
      <c r="B45" s="63"/>
      <c r="C45" s="113" t="s">
        <v>100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89"/>
    </row>
    <row r="46" spans="2:22" x14ac:dyDescent="0.25">
      <c r="B46" s="6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89"/>
    </row>
    <row r="47" spans="2:22" x14ac:dyDescent="0.25">
      <c r="B47" s="6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65"/>
      <c r="R47" s="41" t="s">
        <v>43</v>
      </c>
      <c r="S47" s="41" t="s">
        <v>6</v>
      </c>
      <c r="T47" s="41" t="s">
        <v>61</v>
      </c>
      <c r="U47" s="34" t="s">
        <v>44</v>
      </c>
    </row>
    <row r="48" spans="2:22" x14ac:dyDescent="0.25">
      <c r="B48" s="51"/>
      <c r="C48" s="28"/>
      <c r="D48" s="28"/>
      <c r="E48" s="120" t="s">
        <v>62</v>
      </c>
      <c r="F48" s="121"/>
      <c r="G48" s="121"/>
      <c r="H48" s="121"/>
      <c r="I48" s="121"/>
      <c r="J48" s="121"/>
      <c r="K48" s="121"/>
      <c r="L48" s="121"/>
      <c r="M48" s="28"/>
      <c r="N48" s="28"/>
      <c r="O48" s="46"/>
      <c r="R48" s="34" t="s">
        <v>13</v>
      </c>
      <c r="S48" s="40">
        <v>5098.1240759999982</v>
      </c>
      <c r="T48" s="40">
        <v>1468.648944999999</v>
      </c>
      <c r="U48" s="42">
        <v>0.55922897196560084</v>
      </c>
    </row>
    <row r="49" spans="2:22" x14ac:dyDescent="0.25">
      <c r="B49" s="51"/>
      <c r="C49" s="28"/>
      <c r="D49" s="28"/>
      <c r="E49" s="122" t="s">
        <v>12</v>
      </c>
      <c r="F49" s="122"/>
      <c r="G49" s="122"/>
      <c r="H49" s="122"/>
      <c r="I49" s="122"/>
      <c r="J49" s="122"/>
      <c r="K49" s="122"/>
      <c r="L49" s="122"/>
      <c r="M49" s="28"/>
      <c r="N49" s="28"/>
      <c r="O49" s="46"/>
      <c r="R49" s="34" t="s">
        <v>14</v>
      </c>
      <c r="S49" s="40">
        <v>3402.7932279999995</v>
      </c>
      <c r="T49" s="40">
        <v>959.30802799999992</v>
      </c>
      <c r="U49" s="42">
        <v>0.58350747706002781</v>
      </c>
    </row>
    <row r="50" spans="2:22" x14ac:dyDescent="0.25">
      <c r="B50" s="63"/>
      <c r="C50" s="64"/>
      <c r="D50" s="64"/>
      <c r="E50" s="123" t="s">
        <v>11</v>
      </c>
      <c r="F50" s="124"/>
      <c r="G50" s="128" t="s">
        <v>80</v>
      </c>
      <c r="H50" s="128"/>
      <c r="I50" s="128"/>
      <c r="J50" s="128">
        <v>2017</v>
      </c>
      <c r="K50" s="128"/>
      <c r="L50" s="128"/>
      <c r="M50" s="64"/>
      <c r="N50" s="64"/>
      <c r="O50" s="65"/>
      <c r="R50" s="34" t="s">
        <v>23</v>
      </c>
      <c r="S50" s="40">
        <v>313.18385800000004</v>
      </c>
      <c r="T50" s="40">
        <v>75.899082000000007</v>
      </c>
      <c r="U50" s="42">
        <v>0.40458322408161312</v>
      </c>
    </row>
    <row r="51" spans="2:22" x14ac:dyDescent="0.25">
      <c r="B51" s="63"/>
      <c r="C51" s="64"/>
      <c r="D51" s="64"/>
      <c r="E51" s="125"/>
      <c r="F51" s="126"/>
      <c r="G51" s="59" t="s">
        <v>6</v>
      </c>
      <c r="H51" s="59" t="s">
        <v>7</v>
      </c>
      <c r="I51" s="59" t="s">
        <v>8</v>
      </c>
      <c r="J51" s="59" t="s">
        <v>6</v>
      </c>
      <c r="K51" s="59" t="s">
        <v>7</v>
      </c>
      <c r="L51" s="59" t="s">
        <v>8</v>
      </c>
      <c r="M51" s="64"/>
      <c r="N51" s="64"/>
      <c r="O51" s="65"/>
      <c r="R51" s="34" t="s">
        <v>15</v>
      </c>
      <c r="S51" s="40">
        <v>322.11006200000003</v>
      </c>
      <c r="T51" s="40">
        <v>86.974178999999992</v>
      </c>
      <c r="U51" s="42">
        <v>0.61219287281502377</v>
      </c>
    </row>
    <row r="52" spans="2:22" x14ac:dyDescent="0.25">
      <c r="B52" s="51"/>
      <c r="C52" s="28"/>
      <c r="D52" s="28"/>
      <c r="E52" s="10" t="s">
        <v>9</v>
      </c>
      <c r="F52" s="11"/>
      <c r="G52" s="7">
        <f>+Arequipa!G16+Cusco!G16+'Madre de Dios'!G16+Moquegua!G16+Puno!G16+Tacna!G16</f>
        <v>2671.0878099999995</v>
      </c>
      <c r="H52" s="7">
        <f>+Arequipa!H16+Cusco!H16+'Madre de Dios'!H16+Moquegua!H16+Puno!H16+Tacna!H16</f>
        <v>924.20263499999999</v>
      </c>
      <c r="I52" s="8">
        <f>+H52/G52</f>
        <v>0.34600234089646054</v>
      </c>
      <c r="J52" s="7">
        <f>+Arequipa!J16+Cusco!J16+'Madre de Dios'!J16+Moquegua!J16+Puno!J16+Tacna!J16</f>
        <v>2569.1184640000001</v>
      </c>
      <c r="K52" s="7">
        <f>+Arequipa!K16+Cusco!K16+'Madre de Dios'!K16+Moquegua!K16+Puno!K16+Tacna!K16</f>
        <v>2320.5395100000001</v>
      </c>
      <c r="L52" s="8">
        <f t="shared" ref="L52:L55" si="8">+K52/J52</f>
        <v>0.90324348313118497</v>
      </c>
      <c r="M52" s="28"/>
      <c r="N52" s="28"/>
      <c r="O52" s="46"/>
    </row>
    <row r="53" spans="2:22" x14ac:dyDescent="0.25">
      <c r="B53" s="51"/>
      <c r="C53" s="28"/>
      <c r="D53" s="28"/>
      <c r="E53" s="10" t="s">
        <v>10</v>
      </c>
      <c r="F53" s="11"/>
      <c r="G53" s="7">
        <f>+Arequipa!G17+Cusco!G17+'Madre de Dios'!G17+Moquegua!G17+Puno!G17+Tacna!G17</f>
        <v>2551.2454660000003</v>
      </c>
      <c r="H53" s="7">
        <f>+Arequipa!H17+Cusco!H17+'Madre de Dios'!H17+Moquegua!H17+Puno!H17+Tacna!H17</f>
        <v>560.74446699999999</v>
      </c>
      <c r="I53" s="8">
        <f>+H53/G53</f>
        <v>0.21979244038762358</v>
      </c>
      <c r="J53" s="7">
        <f>+Arequipa!J17+Cusco!J17+'Madre de Dios'!J17+Moquegua!J17+Puno!J17+Tacna!J17</f>
        <v>2524.3579159999999</v>
      </c>
      <c r="K53" s="7">
        <f>+Arequipa!K17+Cusco!K17+'Madre de Dios'!K17+Moquegua!K17+Puno!K17+Tacna!K17</f>
        <v>1758.5026550000002</v>
      </c>
      <c r="L53" s="8">
        <f t="shared" si="8"/>
        <v>0.69661383746503569</v>
      </c>
      <c r="M53" s="28"/>
      <c r="N53" s="28"/>
      <c r="O53" s="46"/>
    </row>
    <row r="54" spans="2:22" x14ac:dyDescent="0.25">
      <c r="B54" s="51"/>
      <c r="C54" s="28"/>
      <c r="D54" s="28"/>
      <c r="E54" s="10" t="s">
        <v>5</v>
      </c>
      <c r="F54" s="11"/>
      <c r="G54" s="7">
        <f>+Arequipa!G18+Cusco!G18+'Madre de Dios'!G18+Moquegua!G18+Puno!G18+Tacna!G18</f>
        <v>3913.8779480000003</v>
      </c>
      <c r="H54" s="7">
        <f>+Arequipa!H18+Cusco!H18+'Madre de Dios'!H18+Moquegua!H18+Puno!H18+Tacna!H18</f>
        <v>1105.8831259999999</v>
      </c>
      <c r="I54" s="8">
        <f>+H54/G54</f>
        <v>0.28255432098108951</v>
      </c>
      <c r="J54" s="7">
        <f>+Arequipa!J18+Cusco!J18+'Madre de Dios'!J18+Moquegua!J18+Puno!J18+Tacna!J18</f>
        <v>4664.397484000001</v>
      </c>
      <c r="K54" s="7">
        <f>+Arequipa!K18+Cusco!K18+'Madre de Dios'!K18+Moquegua!K18+Puno!K18+Tacna!K18</f>
        <v>2981.8696210000003</v>
      </c>
      <c r="L54" s="8">
        <f t="shared" si="8"/>
        <v>0.63928291515217694</v>
      </c>
      <c r="M54" s="28"/>
      <c r="N54" s="28"/>
      <c r="O54" s="46"/>
    </row>
    <row r="55" spans="2:22" x14ac:dyDescent="0.25">
      <c r="B55" s="51"/>
      <c r="C55" s="28"/>
      <c r="D55" s="28"/>
      <c r="E55" s="12" t="s">
        <v>0</v>
      </c>
      <c r="F55" s="13"/>
      <c r="G55" s="14">
        <f t="shared" ref="G55" si="9">SUM(G52:G54)</f>
        <v>9136.2112239999988</v>
      </c>
      <c r="H55" s="15">
        <f>SUM(H52:H54)</f>
        <v>2590.8302279999998</v>
      </c>
      <c r="I55" s="16">
        <f t="shared" ref="I55" si="10">+H55/G55</f>
        <v>0.28357818842827581</v>
      </c>
      <c r="J55" s="14">
        <f t="shared" ref="J55:K55" si="11">SUM(J52:J54)</f>
        <v>9757.873864000001</v>
      </c>
      <c r="K55" s="14">
        <f t="shared" si="11"/>
        <v>7060.9117860000006</v>
      </c>
      <c r="L55" s="16">
        <f t="shared" si="8"/>
        <v>0.72361170931405672</v>
      </c>
      <c r="M55" s="28"/>
      <c r="N55" s="28"/>
      <c r="O55" s="46"/>
    </row>
    <row r="56" spans="2:22" x14ac:dyDescent="0.25">
      <c r="B56" s="51"/>
      <c r="C56" s="28"/>
      <c r="D56" s="28"/>
      <c r="E56" s="118" t="s">
        <v>99</v>
      </c>
      <c r="F56" s="118"/>
      <c r="G56" s="118"/>
      <c r="H56" s="118"/>
      <c r="I56" s="118"/>
      <c r="J56" s="118"/>
      <c r="K56" s="118"/>
      <c r="L56" s="118"/>
      <c r="M56" s="28"/>
      <c r="N56" s="28"/>
      <c r="O56" s="46"/>
    </row>
    <row r="57" spans="2:22" x14ac:dyDescent="0.25">
      <c r="B57" s="5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6"/>
    </row>
    <row r="58" spans="2:22" x14ac:dyDescent="0.25"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0"/>
    </row>
    <row r="59" spans="2:22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34"/>
      <c r="R59" s="34"/>
      <c r="S59" s="34"/>
      <c r="T59" s="34"/>
      <c r="U59" s="34"/>
      <c r="V59" s="34"/>
    </row>
    <row r="60" spans="2:22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34"/>
      <c r="R60" s="34"/>
      <c r="S60" s="34"/>
      <c r="T60" s="34"/>
      <c r="U60" s="34"/>
      <c r="V60" s="34"/>
    </row>
    <row r="61" spans="2:22" x14ac:dyDescent="0.25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Q61" s="34"/>
      <c r="R61" s="34"/>
      <c r="S61" s="34"/>
      <c r="T61" s="34"/>
      <c r="U61" s="34"/>
      <c r="V61" s="34"/>
    </row>
    <row r="62" spans="2:22" x14ac:dyDescent="0.25">
      <c r="B62" s="51"/>
      <c r="C62" s="112" t="s">
        <v>38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52"/>
      <c r="Q62" s="34"/>
      <c r="R62" s="41" t="s">
        <v>43</v>
      </c>
      <c r="S62" s="41" t="s">
        <v>20</v>
      </c>
      <c r="T62" s="41" t="s">
        <v>39</v>
      </c>
      <c r="U62" s="34" t="s">
        <v>44</v>
      </c>
      <c r="V62" s="34"/>
    </row>
    <row r="63" spans="2:22" x14ac:dyDescent="0.25">
      <c r="B63" s="51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2"/>
      <c r="Q63" s="34"/>
      <c r="R63" s="34" t="s">
        <v>45</v>
      </c>
      <c r="S63" s="38">
        <v>2671.0878099999995</v>
      </c>
      <c r="T63" s="40">
        <v>924.20263499999999</v>
      </c>
      <c r="U63" s="38">
        <f>+S63-T63</f>
        <v>1746.8851749999994</v>
      </c>
      <c r="V63" s="34"/>
    </row>
    <row r="64" spans="2:22" ht="15" customHeight="1" x14ac:dyDescent="0.25">
      <c r="B64" s="51"/>
      <c r="C64" s="113" t="str">
        <f>+CONCATENATE("El avance del presupuesto para proyectos productivos se encuentra al " &amp; FIXED(K70*100,1) &amp; "%, mientras que para los proyectos del tipo social se registra un avance del " &amp; FIXED(K71*100,1) &amp;"% al 27 de junio del 2018. Cabe resaltar que estos dos tipos de proyectos absorben el " &amp; FIXED(SUM(I70:I71)*100,1) &amp; "% del presupuesto total en esta región.")</f>
        <v>El avance del presupuesto para proyectos productivos se encuentra al 28.8%, mientras que para los proyectos del tipo social se registra un avance del 28.2% al 27 de junio del 2018. Cabe resaltar que estos dos tipos de proyectos absorben el 93.0% del presupuesto total en esta región.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53"/>
      <c r="Q64" s="34"/>
      <c r="R64" s="34" t="s">
        <v>46</v>
      </c>
      <c r="S64" s="38">
        <v>2551.2454660000003</v>
      </c>
      <c r="T64" s="40">
        <v>560.74446699999999</v>
      </c>
      <c r="U64" s="38">
        <f>+S64-T64</f>
        <v>1990.5009990000003</v>
      </c>
      <c r="V64" s="34"/>
    </row>
    <row r="65" spans="2:22" x14ac:dyDescent="0.25">
      <c r="B65" s="51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53"/>
      <c r="Q65" s="34"/>
      <c r="R65" s="34" t="s">
        <v>47</v>
      </c>
      <c r="S65" s="38">
        <v>3913.8779480000003</v>
      </c>
      <c r="T65" s="40">
        <v>1105.8831259999999</v>
      </c>
      <c r="U65" s="38">
        <f>+S65-T65</f>
        <v>2807.9948220000006</v>
      </c>
      <c r="V65" s="34"/>
    </row>
    <row r="66" spans="2:22" x14ac:dyDescent="0.25">
      <c r="B66" s="5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46"/>
      <c r="Q66" s="34"/>
      <c r="R66" s="34"/>
      <c r="S66" s="34"/>
      <c r="T66" s="38"/>
      <c r="U66" s="39"/>
      <c r="V66" s="34"/>
    </row>
    <row r="67" spans="2:22" x14ac:dyDescent="0.25">
      <c r="B67" s="51"/>
      <c r="C67" s="28"/>
      <c r="D67" s="28"/>
      <c r="E67" s="127" t="s">
        <v>64</v>
      </c>
      <c r="F67" s="127"/>
      <c r="G67" s="127"/>
      <c r="H67" s="127"/>
      <c r="I67" s="127"/>
      <c r="J67" s="127"/>
      <c r="K67" s="127"/>
      <c r="L67" s="127"/>
      <c r="M67" s="28"/>
      <c r="N67" s="28"/>
      <c r="O67" s="46"/>
      <c r="Q67" s="34"/>
      <c r="R67" s="34"/>
      <c r="S67" s="34"/>
      <c r="T67" s="38"/>
      <c r="U67" s="39"/>
      <c r="V67" s="34"/>
    </row>
    <row r="68" spans="2:22" x14ac:dyDescent="0.25">
      <c r="B68" s="51"/>
      <c r="C68" s="28"/>
      <c r="D68" s="28"/>
      <c r="E68" s="5"/>
      <c r="F68" s="115" t="s">
        <v>1</v>
      </c>
      <c r="G68" s="115"/>
      <c r="H68" s="115"/>
      <c r="I68" s="115"/>
      <c r="J68" s="115"/>
      <c r="K68" s="115"/>
      <c r="L68" s="5"/>
      <c r="M68" s="28"/>
      <c r="N68" s="28"/>
      <c r="O68" s="46"/>
      <c r="Q68" s="34"/>
      <c r="R68" s="34"/>
      <c r="S68" s="34"/>
      <c r="T68" s="38"/>
      <c r="U68" s="39"/>
      <c r="V68" s="34"/>
    </row>
    <row r="69" spans="2:22" x14ac:dyDescent="0.25">
      <c r="B69" s="51"/>
      <c r="C69" s="28"/>
      <c r="D69" s="28"/>
      <c r="E69" s="5"/>
      <c r="F69" s="119" t="s">
        <v>32</v>
      </c>
      <c r="G69" s="119"/>
      <c r="H69" s="19" t="s">
        <v>6</v>
      </c>
      <c r="I69" s="19" t="s">
        <v>16</v>
      </c>
      <c r="J69" s="19" t="s">
        <v>17</v>
      </c>
      <c r="K69" s="19" t="s">
        <v>18</v>
      </c>
      <c r="L69" s="5"/>
      <c r="M69" s="28"/>
      <c r="N69" s="28"/>
      <c r="O69" s="46"/>
      <c r="Q69" s="34"/>
      <c r="R69" s="34"/>
      <c r="S69" s="34"/>
      <c r="T69" s="38"/>
      <c r="U69" s="39"/>
      <c r="V69" s="34"/>
    </row>
    <row r="70" spans="2:22" x14ac:dyDescent="0.25">
      <c r="B70" s="51"/>
      <c r="C70" s="28"/>
      <c r="D70" s="28"/>
      <c r="E70" s="5"/>
      <c r="F70" s="20" t="s">
        <v>13</v>
      </c>
      <c r="G70" s="11"/>
      <c r="H70" s="24">
        <v>5098.1240759999982</v>
      </c>
      <c r="I70" s="23">
        <f>+H70/H$74</f>
        <v>0.55801293895304094</v>
      </c>
      <c r="J70" s="18">
        <v>1468.648944999999</v>
      </c>
      <c r="K70" s="23">
        <f>+J70/H70</f>
        <v>0.28807634398578719</v>
      </c>
      <c r="L70" s="5"/>
      <c r="M70" s="28"/>
      <c r="N70" s="28"/>
      <c r="O70" s="46"/>
      <c r="Q70" s="34"/>
      <c r="R70" s="34"/>
      <c r="S70" s="34"/>
      <c r="T70" s="34"/>
      <c r="U70" s="34"/>
      <c r="V70" s="34"/>
    </row>
    <row r="71" spans="2:22" x14ac:dyDescent="0.25">
      <c r="B71" s="51"/>
      <c r="C71" s="28"/>
      <c r="D71" s="28"/>
      <c r="E71" s="5"/>
      <c r="F71" s="20" t="s">
        <v>14</v>
      </c>
      <c r="G71" s="11"/>
      <c r="H71" s="18">
        <v>3402.7932279999995</v>
      </c>
      <c r="I71" s="23">
        <f t="shared" ref="I71:I73" si="12">+H71/H$74</f>
        <v>0.37245124314345646</v>
      </c>
      <c r="J71" s="18">
        <v>959.30802799999992</v>
      </c>
      <c r="K71" s="23">
        <f t="shared" ref="K71:K74" si="13">+J71/H71</f>
        <v>0.28191781390250259</v>
      </c>
      <c r="L71" s="5"/>
      <c r="M71" s="28"/>
      <c r="N71" s="28"/>
      <c r="O71" s="46"/>
      <c r="Q71" s="34"/>
      <c r="R71" s="34"/>
      <c r="S71" s="34"/>
      <c r="T71" s="34"/>
      <c r="U71" s="34"/>
      <c r="V71" s="34"/>
    </row>
    <row r="72" spans="2:22" x14ac:dyDescent="0.25">
      <c r="B72" s="51"/>
      <c r="C72" s="28"/>
      <c r="D72" s="28"/>
      <c r="E72" s="5"/>
      <c r="F72" s="20" t="s">
        <v>23</v>
      </c>
      <c r="G72" s="11"/>
      <c r="H72" s="18">
        <v>313.18385800000004</v>
      </c>
      <c r="I72" s="23">
        <f t="shared" si="12"/>
        <v>3.4279402076135723E-2</v>
      </c>
      <c r="J72" s="18">
        <v>75.899082000000007</v>
      </c>
      <c r="K72" s="23">
        <f t="shared" si="13"/>
        <v>0.24234672401283208</v>
      </c>
      <c r="L72" s="5"/>
      <c r="M72" s="28"/>
      <c r="N72" s="28"/>
      <c r="O72" s="46"/>
      <c r="Q72" s="34"/>
      <c r="R72" s="34"/>
      <c r="S72" s="34"/>
      <c r="T72" s="34"/>
      <c r="U72" s="34"/>
      <c r="V72" s="34"/>
    </row>
    <row r="73" spans="2:22" x14ac:dyDescent="0.25">
      <c r="B73" s="51"/>
      <c r="C73" s="28"/>
      <c r="D73" s="28"/>
      <c r="E73" s="5"/>
      <c r="F73" s="20" t="s">
        <v>15</v>
      </c>
      <c r="G73" s="11"/>
      <c r="H73" s="18">
        <v>322.11006200000003</v>
      </c>
      <c r="I73" s="23">
        <f t="shared" si="12"/>
        <v>3.5256415827366827E-2</v>
      </c>
      <c r="J73" s="18">
        <v>86.974178999999992</v>
      </c>
      <c r="K73" s="23">
        <f t="shared" si="13"/>
        <v>0.27001385321517829</v>
      </c>
      <c r="L73" s="5"/>
      <c r="M73" s="28"/>
      <c r="N73" s="28"/>
      <c r="O73" s="46"/>
      <c r="Q73" s="34"/>
      <c r="R73" s="34"/>
      <c r="S73" s="34"/>
      <c r="T73" s="34"/>
      <c r="U73" s="34"/>
      <c r="V73" s="34"/>
    </row>
    <row r="74" spans="2:22" x14ac:dyDescent="0.25">
      <c r="B74" s="51"/>
      <c r="C74" s="28"/>
      <c r="D74" s="28"/>
      <c r="E74" s="5"/>
      <c r="F74" s="21" t="s">
        <v>0</v>
      </c>
      <c r="G74" s="13"/>
      <c r="H74" s="15">
        <f>SUM(H70:H73)</f>
        <v>9136.2112239999988</v>
      </c>
      <c r="I74" s="22">
        <f>SUM(I70:I73)</f>
        <v>0.99999999999999989</v>
      </c>
      <c r="J74" s="15">
        <f>SUM(J70:J73)</f>
        <v>2590.8302339999987</v>
      </c>
      <c r="K74" s="22">
        <f t="shared" si="13"/>
        <v>0.28357818908500304</v>
      </c>
      <c r="L74" s="5"/>
      <c r="M74" s="28"/>
      <c r="N74" s="28"/>
      <c r="O74" s="46"/>
      <c r="Q74" s="34"/>
      <c r="R74" s="34"/>
      <c r="S74" s="34"/>
      <c r="T74" s="34"/>
      <c r="U74" s="34"/>
      <c r="V74" s="34"/>
    </row>
    <row r="75" spans="2:22" x14ac:dyDescent="0.25">
      <c r="B75" s="51"/>
      <c r="C75" s="28"/>
      <c r="D75" s="28"/>
      <c r="E75" s="5"/>
      <c r="F75" s="118" t="s">
        <v>92</v>
      </c>
      <c r="G75" s="118"/>
      <c r="H75" s="118"/>
      <c r="I75" s="118"/>
      <c r="J75" s="118"/>
      <c r="K75" s="118"/>
      <c r="L75" s="5"/>
      <c r="M75" s="28"/>
      <c r="N75" s="28"/>
      <c r="O75" s="46"/>
      <c r="Q75" s="34"/>
      <c r="R75" s="34"/>
      <c r="S75" s="34"/>
      <c r="T75" s="34"/>
      <c r="U75" s="34"/>
      <c r="V75" s="34"/>
    </row>
    <row r="76" spans="2:22" x14ac:dyDescent="0.25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  <c r="Q76" s="34"/>
      <c r="R76" s="34"/>
      <c r="S76" s="34"/>
      <c r="T76" s="34"/>
      <c r="U76" s="34"/>
      <c r="V76" s="34"/>
    </row>
    <row r="77" spans="2:22" x14ac:dyDescent="0.2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Q77" s="34"/>
      <c r="R77" s="34"/>
      <c r="S77" s="34"/>
      <c r="T77" s="34"/>
      <c r="U77" s="34"/>
      <c r="V77" s="34"/>
    </row>
    <row r="78" spans="2:22" x14ac:dyDescent="0.2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Q78" s="34"/>
      <c r="R78" s="34"/>
      <c r="S78" s="34"/>
      <c r="T78" s="34"/>
      <c r="U78" s="34"/>
      <c r="V78" s="34"/>
    </row>
    <row r="79" spans="2:22" x14ac:dyDescent="0.25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Q79" s="34"/>
      <c r="R79" s="34"/>
      <c r="S79" s="34"/>
      <c r="T79" s="34"/>
      <c r="U79" s="34"/>
      <c r="V79" s="34"/>
    </row>
    <row r="80" spans="2:22" x14ac:dyDescent="0.25">
      <c r="B80" s="51"/>
      <c r="C80" s="112" t="s">
        <v>79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46"/>
      <c r="Q80" s="34"/>
      <c r="R80" s="34"/>
      <c r="S80" s="34"/>
      <c r="T80" s="34"/>
      <c r="U80" s="34"/>
      <c r="V80" s="34"/>
    </row>
    <row r="81" spans="2:22" x14ac:dyDescent="0.25">
      <c r="B81" s="51"/>
      <c r="C81" s="113" t="str">
        <f>+CONCATENATE( "El sector " &amp; TEXT(F87,20) &amp; " cuenta con el mayor presupuesto en esta región, con un nivel de ejecución del " &amp; FIXED(K87*100,1) &amp; "%, del mismo modo para proyectos " &amp; TEXT(F88,20)&amp; " se tiene un nivel de avance de " &amp; FIXED(K88*100,1) &amp; "%. Cabe destacar que solo estos dos sectores concentran el " &amp; FIXED(SUM(I87:I88)*100,1) &amp; "% del presupuesto de esta región. ")</f>
        <v xml:space="preserve">El sector TRANSPORTE cuenta con el mayor presupuesto en esta región, con un nivel de ejecución del 31.4%, del mismo modo para proyectos EDUCACION se tiene un nivel de avance de 25.8%. Cabe destacar que solo estos dos sectores concentran el 51.6% del presupuesto de esta región. 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46"/>
      <c r="Q81" s="34"/>
      <c r="R81" s="34"/>
      <c r="S81" s="34"/>
      <c r="T81" s="34"/>
      <c r="U81" s="34"/>
      <c r="V81" s="34"/>
    </row>
    <row r="82" spans="2:22" x14ac:dyDescent="0.25">
      <c r="B82" s="51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46"/>
      <c r="Q82" s="34"/>
      <c r="R82" s="34"/>
      <c r="S82" s="34"/>
      <c r="T82" s="34"/>
      <c r="U82" s="34"/>
      <c r="V82" s="34"/>
    </row>
    <row r="83" spans="2:22" x14ac:dyDescent="0.25">
      <c r="B83" s="51"/>
      <c r="C83" s="28"/>
      <c r="D83" s="5"/>
      <c r="E83" s="5"/>
      <c r="F83" s="5"/>
      <c r="G83" s="5"/>
      <c r="H83" s="28"/>
      <c r="I83" s="28"/>
      <c r="J83" s="28"/>
      <c r="K83" s="28"/>
      <c r="L83" s="28"/>
      <c r="M83" s="28"/>
      <c r="N83" s="28"/>
      <c r="O83" s="46"/>
      <c r="Q83" s="34"/>
      <c r="R83" s="34"/>
      <c r="S83" s="34"/>
      <c r="T83" s="34"/>
      <c r="U83" s="34"/>
      <c r="V83" s="34"/>
    </row>
    <row r="84" spans="2:22" x14ac:dyDescent="0.25">
      <c r="B84" s="51"/>
      <c r="C84" s="28"/>
      <c r="D84" s="5"/>
      <c r="E84" s="114" t="s">
        <v>81</v>
      </c>
      <c r="F84" s="114"/>
      <c r="G84" s="114"/>
      <c r="H84" s="114"/>
      <c r="I84" s="114"/>
      <c r="J84" s="114"/>
      <c r="K84" s="114"/>
      <c r="L84" s="114"/>
      <c r="M84" s="28"/>
      <c r="N84" s="28"/>
      <c r="O84" s="46"/>
      <c r="Q84" s="34"/>
      <c r="R84" s="34"/>
      <c r="S84" s="34"/>
      <c r="T84" s="34"/>
      <c r="U84" s="34"/>
      <c r="V84" s="34"/>
    </row>
    <row r="85" spans="2:22" x14ac:dyDescent="0.25">
      <c r="B85" s="51"/>
      <c r="C85" s="28"/>
      <c r="D85" s="5"/>
      <c r="E85" s="5"/>
      <c r="F85" s="115" t="s">
        <v>1</v>
      </c>
      <c r="G85" s="115"/>
      <c r="H85" s="115"/>
      <c r="I85" s="115"/>
      <c r="J85" s="115"/>
      <c r="K85" s="115"/>
      <c r="L85" s="5"/>
      <c r="M85" s="28"/>
      <c r="N85" s="28"/>
      <c r="O85" s="46"/>
      <c r="Q85" s="34"/>
      <c r="R85" s="34"/>
      <c r="S85" s="34"/>
      <c r="T85" s="34"/>
      <c r="U85" s="34"/>
      <c r="V85" s="34"/>
    </row>
    <row r="86" spans="2:22" x14ac:dyDescent="0.25">
      <c r="B86" s="51"/>
      <c r="C86" s="28"/>
      <c r="D86" s="5"/>
      <c r="E86" s="28"/>
      <c r="F86" s="116" t="s">
        <v>22</v>
      </c>
      <c r="G86" s="117"/>
      <c r="H86" s="25" t="s">
        <v>20</v>
      </c>
      <c r="I86" s="25" t="s">
        <v>3</v>
      </c>
      <c r="J86" s="19" t="s">
        <v>21</v>
      </c>
      <c r="K86" s="19" t="s">
        <v>18</v>
      </c>
      <c r="L86" s="5"/>
      <c r="M86" s="28"/>
      <c r="N86" s="28"/>
      <c r="O86" s="46"/>
      <c r="Q86" s="34"/>
      <c r="R86" s="34"/>
      <c r="S86" s="34"/>
      <c r="T86" s="34"/>
      <c r="U86" s="34"/>
      <c r="V86" s="34"/>
    </row>
    <row r="87" spans="2:22" x14ac:dyDescent="0.25">
      <c r="B87" s="51"/>
      <c r="C87" s="28"/>
      <c r="D87" s="5"/>
      <c r="E87" s="28"/>
      <c r="F87" s="20" t="s">
        <v>48</v>
      </c>
      <c r="G87" s="26"/>
      <c r="H87" s="18">
        <v>3440.5346920000002</v>
      </c>
      <c r="I87" s="23">
        <f>+H87/H$95</f>
        <v>0.3765822185636456</v>
      </c>
      <c r="J87" s="18">
        <v>1081.7803960000001</v>
      </c>
      <c r="K87" s="23">
        <f>+J87/H87</f>
        <v>0.31442217354046087</v>
      </c>
      <c r="L87" s="5"/>
      <c r="M87" s="28"/>
      <c r="N87" s="28"/>
      <c r="O87" s="46"/>
      <c r="Q87" s="34"/>
      <c r="R87" s="34"/>
      <c r="S87" s="34"/>
      <c r="T87" s="34"/>
      <c r="U87" s="34"/>
      <c r="V87" s="34"/>
    </row>
    <row r="88" spans="2:22" x14ac:dyDescent="0.25">
      <c r="B88" s="51"/>
      <c r="C88" s="28"/>
      <c r="D88" s="5"/>
      <c r="E88" s="28"/>
      <c r="F88" s="20" t="s">
        <v>50</v>
      </c>
      <c r="G88" s="26"/>
      <c r="H88" s="18">
        <v>1277.513068</v>
      </c>
      <c r="I88" s="23">
        <f t="shared" ref="I88:I95" si="14">+H88/H$95</f>
        <v>0.13982963360611547</v>
      </c>
      <c r="J88" s="18">
        <v>329.17224799999997</v>
      </c>
      <c r="K88" s="23">
        <f t="shared" ref="K88:K95" si="15">+J88/H88</f>
        <v>0.25766644290796403</v>
      </c>
      <c r="L88" s="5"/>
      <c r="M88" s="28"/>
      <c r="N88" s="28"/>
      <c r="O88" s="46"/>
      <c r="Q88" s="34"/>
      <c r="R88" s="34"/>
      <c r="S88" s="34"/>
      <c r="T88" s="34"/>
      <c r="U88" s="34"/>
      <c r="V88" s="34"/>
    </row>
    <row r="89" spans="2:22" x14ac:dyDescent="0.25">
      <c r="B89" s="51"/>
      <c r="C89" s="28"/>
      <c r="D89" s="5"/>
      <c r="E89" s="28"/>
      <c r="F89" s="20" t="s">
        <v>51</v>
      </c>
      <c r="G89" s="26"/>
      <c r="H89" s="18">
        <v>995.558133</v>
      </c>
      <c r="I89" s="23">
        <f t="shared" si="14"/>
        <v>0.10896837962598312</v>
      </c>
      <c r="J89" s="18">
        <v>193.62233000000001</v>
      </c>
      <c r="K89" s="23">
        <f t="shared" si="15"/>
        <v>0.19448621188653381</v>
      </c>
      <c r="L89" s="5"/>
      <c r="M89" s="28"/>
      <c r="N89" s="28"/>
      <c r="O89" s="46"/>
      <c r="Q89" s="34"/>
      <c r="R89" s="34"/>
      <c r="S89" s="34"/>
      <c r="T89" s="34"/>
      <c r="U89" s="34"/>
      <c r="V89" s="34"/>
    </row>
    <row r="90" spans="2:22" x14ac:dyDescent="0.25">
      <c r="B90" s="51"/>
      <c r="C90" s="28"/>
      <c r="D90" s="5"/>
      <c r="E90" s="28"/>
      <c r="F90" s="20" t="s">
        <v>49</v>
      </c>
      <c r="G90" s="26"/>
      <c r="H90" s="18">
        <v>919.41210100000001</v>
      </c>
      <c r="I90" s="23">
        <f t="shared" si="14"/>
        <v>0.10063384902756928</v>
      </c>
      <c r="J90" s="18">
        <v>293.05325300000004</v>
      </c>
      <c r="K90" s="23">
        <f t="shared" si="15"/>
        <v>0.31873982589663569</v>
      </c>
      <c r="L90" s="5"/>
      <c r="M90" s="28"/>
      <c r="N90" s="28"/>
      <c r="O90" s="46"/>
      <c r="Q90" s="34"/>
      <c r="R90" s="34"/>
      <c r="S90" s="34"/>
      <c r="T90" s="34"/>
      <c r="U90" s="34"/>
      <c r="V90" s="34"/>
    </row>
    <row r="91" spans="2:22" x14ac:dyDescent="0.25">
      <c r="B91" s="51"/>
      <c r="C91" s="28"/>
      <c r="D91" s="5"/>
      <c r="E91" s="28"/>
      <c r="F91" s="20" t="s">
        <v>56</v>
      </c>
      <c r="G91" s="26"/>
      <c r="H91" s="18">
        <v>775.19958200000019</v>
      </c>
      <c r="I91" s="23">
        <f t="shared" si="14"/>
        <v>8.4849130891766267E-2</v>
      </c>
      <c r="J91" s="18">
        <v>190.77820799999998</v>
      </c>
      <c r="K91" s="23">
        <f t="shared" si="15"/>
        <v>0.24610205220673084</v>
      </c>
      <c r="L91" s="5"/>
      <c r="M91" s="28"/>
      <c r="N91" s="28"/>
      <c r="O91" s="46"/>
      <c r="Q91" s="34"/>
      <c r="R91" s="34"/>
      <c r="S91" s="34"/>
      <c r="T91" s="34"/>
      <c r="U91" s="34"/>
      <c r="V91" s="34"/>
    </row>
    <row r="92" spans="2:22" x14ac:dyDescent="0.25">
      <c r="B92" s="51"/>
      <c r="C92" s="28"/>
      <c r="D92" s="5"/>
      <c r="E92" s="28"/>
      <c r="F92" s="20" t="s">
        <v>93</v>
      </c>
      <c r="G92" s="26"/>
      <c r="H92" s="18">
        <v>378.92309900000004</v>
      </c>
      <c r="I92" s="23">
        <f t="shared" si="14"/>
        <v>4.1474861921384144E-2</v>
      </c>
      <c r="J92" s="18">
        <v>122.66669799999998</v>
      </c>
      <c r="K92" s="23">
        <f t="shared" si="15"/>
        <v>0.32372451910090594</v>
      </c>
      <c r="L92" s="5"/>
      <c r="M92" s="28"/>
      <c r="N92" s="28"/>
      <c r="O92" s="46"/>
      <c r="Q92" s="34"/>
      <c r="R92" s="34"/>
      <c r="S92" s="34"/>
      <c r="T92" s="34"/>
      <c r="U92" s="34"/>
      <c r="V92" s="34"/>
    </row>
    <row r="93" spans="2:22" x14ac:dyDescent="0.25">
      <c r="B93" s="51"/>
      <c r="C93" s="28"/>
      <c r="D93" s="5"/>
      <c r="E93" s="28"/>
      <c r="F93" s="20" t="s">
        <v>54</v>
      </c>
      <c r="G93" s="26"/>
      <c r="H93" s="18">
        <v>316.76995600000004</v>
      </c>
      <c r="I93" s="23">
        <f t="shared" si="14"/>
        <v>3.4671916862853827E-2</v>
      </c>
      <c r="J93" s="18">
        <v>86.754273999999995</v>
      </c>
      <c r="K93" s="23">
        <f t="shared" si="15"/>
        <v>0.27387153471082337</v>
      </c>
      <c r="L93" s="5"/>
      <c r="M93" s="28"/>
      <c r="N93" s="28"/>
      <c r="O93" s="46"/>
      <c r="Q93" s="34"/>
      <c r="R93" s="34"/>
      <c r="S93" s="34"/>
      <c r="T93" s="34"/>
      <c r="U93" s="34"/>
      <c r="V93" s="34"/>
    </row>
    <row r="94" spans="2:22" x14ac:dyDescent="0.25">
      <c r="B94" s="51"/>
      <c r="C94" s="28"/>
      <c r="D94" s="5"/>
      <c r="E94" s="28"/>
      <c r="F94" s="20" t="s">
        <v>55</v>
      </c>
      <c r="G94" s="26"/>
      <c r="H94" s="18">
        <v>1032.3005930000002</v>
      </c>
      <c r="I94" s="23">
        <f t="shared" si="14"/>
        <v>0.11299000950068228</v>
      </c>
      <c r="J94" s="18">
        <v>293.00282699999997</v>
      </c>
      <c r="K94" s="23">
        <f t="shared" si="15"/>
        <v>0.28383479481349083</v>
      </c>
      <c r="L94" s="5"/>
      <c r="M94" s="28"/>
      <c r="N94" s="28"/>
      <c r="O94" s="46"/>
      <c r="Q94" s="34"/>
      <c r="R94" s="34"/>
      <c r="S94" s="34"/>
      <c r="T94" s="34"/>
      <c r="U94" s="34"/>
      <c r="V94" s="34"/>
    </row>
    <row r="95" spans="2:22" x14ac:dyDescent="0.25">
      <c r="B95" s="51"/>
      <c r="C95" s="28"/>
      <c r="D95" s="5"/>
      <c r="E95" s="28"/>
      <c r="F95" s="21" t="s">
        <v>0</v>
      </c>
      <c r="G95" s="27"/>
      <c r="H95" s="14">
        <f>SUM(H87:H94)</f>
        <v>9136.2112240000006</v>
      </c>
      <c r="I95" s="22">
        <f t="shared" si="14"/>
        <v>1</v>
      </c>
      <c r="J95" s="15">
        <f>SUM(J87:J94)</f>
        <v>2590.8302339999996</v>
      </c>
      <c r="K95" s="22">
        <f t="shared" si="15"/>
        <v>0.2835781890850031</v>
      </c>
      <c r="L95" s="5"/>
      <c r="M95" s="28"/>
      <c r="N95" s="28"/>
      <c r="O95" s="46"/>
      <c r="Q95" s="34"/>
      <c r="R95" s="34"/>
      <c r="S95" s="34"/>
      <c r="T95" s="34"/>
      <c r="U95" s="34"/>
      <c r="V95" s="34"/>
    </row>
    <row r="96" spans="2:22" x14ac:dyDescent="0.25">
      <c r="B96" s="51"/>
      <c r="C96" s="28"/>
      <c r="D96" s="28"/>
      <c r="E96" s="5"/>
      <c r="F96" s="118" t="s">
        <v>92</v>
      </c>
      <c r="G96" s="118"/>
      <c r="H96" s="118"/>
      <c r="I96" s="118"/>
      <c r="J96" s="118"/>
      <c r="K96" s="118"/>
      <c r="L96" s="5"/>
      <c r="M96" s="28"/>
      <c r="N96" s="28"/>
      <c r="O96" s="46"/>
      <c r="Q96" s="34"/>
      <c r="R96" s="34"/>
      <c r="S96" s="34"/>
      <c r="T96" s="34"/>
      <c r="U96" s="34"/>
      <c r="V96" s="34"/>
    </row>
    <row r="97" spans="2:22" x14ac:dyDescent="0.25"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80"/>
      <c r="Q97" s="34"/>
      <c r="R97" s="34"/>
      <c r="S97" s="34"/>
      <c r="T97" s="34"/>
      <c r="U97" s="34"/>
      <c r="V97" s="34"/>
    </row>
  </sheetData>
  <sortState ref="R26:T29">
    <sortCondition descending="1" ref="S26:S29"/>
  </sortState>
  <mergeCells count="33">
    <mergeCell ref="F35:K35"/>
    <mergeCell ref="C45:N47"/>
    <mergeCell ref="E48:L48"/>
    <mergeCell ref="E49:L49"/>
    <mergeCell ref="E50:F51"/>
    <mergeCell ref="G50:I50"/>
    <mergeCell ref="J50:L50"/>
    <mergeCell ref="J13:L13"/>
    <mergeCell ref="E22:L22"/>
    <mergeCell ref="C24:N25"/>
    <mergeCell ref="E27:L27"/>
    <mergeCell ref="F28:K28"/>
    <mergeCell ref="F96:K96"/>
    <mergeCell ref="F69:G69"/>
    <mergeCell ref="F75:K75"/>
    <mergeCell ref="B1:O2"/>
    <mergeCell ref="C43:N43"/>
    <mergeCell ref="C7:N7"/>
    <mergeCell ref="C8:N9"/>
    <mergeCell ref="E11:L11"/>
    <mergeCell ref="E12:L12"/>
    <mergeCell ref="E13:F14"/>
    <mergeCell ref="E56:L56"/>
    <mergeCell ref="C62:N62"/>
    <mergeCell ref="C64:N65"/>
    <mergeCell ref="E67:L67"/>
    <mergeCell ref="F68:K68"/>
    <mergeCell ref="G13:I13"/>
    <mergeCell ref="C80:N80"/>
    <mergeCell ref="C81:N82"/>
    <mergeCell ref="E84:L84"/>
    <mergeCell ref="F85:K85"/>
    <mergeCell ref="F86:G8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3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16384" width="11.42578125" style="1" hidden="1"/>
  </cols>
  <sheetData>
    <row r="1" spans="2:15" x14ac:dyDescent="0.25">
      <c r="B1" s="136" t="s">
        <v>107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534.7 millones lo que equivale a un avance en la ejecución del presupuesto del 23.0%. Por niveles de gobierno, el Gobierno Nacional viene ejecutando el 28.6% del presupuesto para esta región, seguido del Gobierno Regional (19.0%) y de los gobiernos locales en conjunto que tienen una ejecución del 24.2%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378.18994800000002</v>
      </c>
      <c r="H16" s="7">
        <v>108.236014</v>
      </c>
      <c r="I16" s="8">
        <f>+H16/G16</f>
        <v>0.28619484619406116</v>
      </c>
      <c r="J16" s="7">
        <v>367.76925299999999</v>
      </c>
      <c r="K16" s="7">
        <v>322.575648</v>
      </c>
      <c r="L16" s="8">
        <f t="shared" ref="L16:L19" si="0">+K16/J16</f>
        <v>0.87711423771470098</v>
      </c>
      <c r="M16" s="17">
        <f>+(I16-L16)*100</f>
        <v>-59.091939152063986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822.834022</v>
      </c>
      <c r="H17" s="7">
        <v>155.97395700000001</v>
      </c>
      <c r="I17" s="8">
        <f t="shared" ref="I17:I19" si="1">+H17/G17</f>
        <v>0.1895570100770578</v>
      </c>
      <c r="J17" s="7">
        <v>1008.959281</v>
      </c>
      <c r="K17" s="7">
        <v>668.51338099999998</v>
      </c>
      <c r="L17" s="8">
        <f t="shared" si="0"/>
        <v>0.66257716598575001</v>
      </c>
      <c r="M17" s="17">
        <f t="shared" ref="M17:M19" si="2">+(I17-L17)*100</f>
        <v>-47.302015590869217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1118.6130760000001</v>
      </c>
      <c r="H18" s="7">
        <v>270.45919800000001</v>
      </c>
      <c r="I18" s="8">
        <f t="shared" si="1"/>
        <v>0.24178083003206374</v>
      </c>
      <c r="J18" s="7">
        <v>1137.1376740000001</v>
      </c>
      <c r="K18" s="7">
        <v>630.53834099999995</v>
      </c>
      <c r="L18" s="8">
        <f t="shared" si="0"/>
        <v>0.55449604337003078</v>
      </c>
      <c r="M18" s="17">
        <f t="shared" si="2"/>
        <v>-31.271521333796702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2319.6370459999998</v>
      </c>
      <c r="H19" s="15">
        <f t="shared" si="3"/>
        <v>534.66916900000001</v>
      </c>
      <c r="I19" s="16">
        <f t="shared" si="1"/>
        <v>0.23049690895478139</v>
      </c>
      <c r="J19" s="14">
        <f t="shared" ref="J19:K19" si="4">SUM(J16:J18)</f>
        <v>2513.8662080000004</v>
      </c>
      <c r="K19" s="14">
        <f t="shared" si="4"/>
        <v>1621.6273699999999</v>
      </c>
      <c r="L19" s="16">
        <f t="shared" si="0"/>
        <v>0.64507306110381502</v>
      </c>
      <c r="M19" s="17">
        <f t="shared" si="2"/>
        <v>-41.457615214903363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22.6%, mientras que para los proyectos del tipo social se registra un avance del 23.4% al 06 de junio 2018. Cabe resaltar que estos dos tipos de proyectos absorben el 92.5%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1460.0530200000001</v>
      </c>
      <c r="I29" s="23">
        <f>+H29/H$33</f>
        <v>0.62943167014758916</v>
      </c>
      <c r="J29" s="84">
        <f t="shared" ref="J29:J32" si="5">+J78+J127+J176</f>
        <v>330.68471699999998</v>
      </c>
      <c r="K29" s="23">
        <f>+J29/H29</f>
        <v>0.22648815657393043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6">+H79+H128+H177</f>
        <v>685.94122500000003</v>
      </c>
      <c r="I30" s="23">
        <f t="shared" ref="I30:I32" si="7">+H30/H$33</f>
        <v>0.29571058376690545</v>
      </c>
      <c r="J30" s="84">
        <f t="shared" si="5"/>
        <v>160.54831399999998</v>
      </c>
      <c r="K30" s="23">
        <f t="shared" ref="K30:K33" si="8">+J30/H30</f>
        <v>0.23405549651867033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6"/>
        <v>117.14907400000001</v>
      </c>
      <c r="I31" s="23">
        <f t="shared" si="7"/>
        <v>5.0503191523869125E-2</v>
      </c>
      <c r="J31" s="84">
        <f t="shared" si="5"/>
        <v>25.487278000000003</v>
      </c>
      <c r="K31" s="23">
        <f t="shared" si="8"/>
        <v>0.21756277817441391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6"/>
        <v>56.493727</v>
      </c>
      <c r="I32" s="23">
        <f t="shared" si="7"/>
        <v>2.4354554561636366E-2</v>
      </c>
      <c r="J32" s="84">
        <f t="shared" si="5"/>
        <v>17.948858999999999</v>
      </c>
      <c r="K32" s="23">
        <f t="shared" si="8"/>
        <v>0.31771419506452458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2319.6370459999998</v>
      </c>
      <c r="I33" s="22">
        <f>SUM(I29:I32)</f>
        <v>1.0000000000000002</v>
      </c>
      <c r="J33" s="45">
        <f>SUM(J29:J32)</f>
        <v>534.66916800000001</v>
      </c>
      <c r="K33" s="22">
        <f t="shared" si="8"/>
        <v>0.23049690852367946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26.5%, del mismo modo para proyectos AGROPECUARIA se tiene un nivel de avance de 8.0%. Cabe destacar que solo estos dos sectores concentran el 58.8%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48</v>
      </c>
      <c r="G42" s="26"/>
      <c r="H42" s="84">
        <v>1024.015255</v>
      </c>
      <c r="I42" s="23">
        <f>+H42/H$50</f>
        <v>0.44145494949988834</v>
      </c>
      <c r="J42" s="84">
        <v>271.34449000000001</v>
      </c>
      <c r="K42" s="23">
        <f>+J42/H42</f>
        <v>0.26498090597292906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51</v>
      </c>
      <c r="G43" s="26"/>
      <c r="H43" s="84">
        <v>339.795682</v>
      </c>
      <c r="I43" s="23">
        <f t="shared" ref="I43:I49" si="9">+H43/H$50</f>
        <v>0.14648657322745656</v>
      </c>
      <c r="J43" s="84">
        <v>27.323732</v>
      </c>
      <c r="K43" s="23">
        <f t="shared" ref="K43:K50" si="10">+J43/H43</f>
        <v>8.0412240200274238E-2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50</v>
      </c>
      <c r="G44" s="26"/>
      <c r="H44" s="84">
        <v>228.08055400000001</v>
      </c>
      <c r="I44" s="23">
        <f t="shared" si="9"/>
        <v>9.8325966294297587E-2</v>
      </c>
      <c r="J44" s="84">
        <v>52.330317999999998</v>
      </c>
      <c r="K44" s="23">
        <f t="shared" si="10"/>
        <v>0.22943787658460352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49</v>
      </c>
      <c r="G45" s="26"/>
      <c r="H45" s="84">
        <v>196.43382299999999</v>
      </c>
      <c r="I45" s="23">
        <f t="shared" si="9"/>
        <v>8.4682999583375343E-2</v>
      </c>
      <c r="J45" s="84">
        <v>42.52852</v>
      </c>
      <c r="K45" s="23">
        <f t="shared" si="10"/>
        <v>0.21650304082306643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56</v>
      </c>
      <c r="G46" s="26"/>
      <c r="H46" s="84">
        <v>155.93896100000001</v>
      </c>
      <c r="I46" s="23">
        <f t="shared" si="9"/>
        <v>6.7225586549801986E-2</v>
      </c>
      <c r="J46" s="84">
        <v>33.883390999999996</v>
      </c>
      <c r="K46" s="23">
        <f t="shared" si="10"/>
        <v>0.21728624317305792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93</v>
      </c>
      <c r="G47" s="26"/>
      <c r="H47" s="84">
        <v>100.313149</v>
      </c>
      <c r="I47" s="23">
        <f t="shared" si="9"/>
        <v>4.3245191816961522E-2</v>
      </c>
      <c r="J47" s="84">
        <v>29.530764999999999</v>
      </c>
      <c r="K47" s="23">
        <f t="shared" si="10"/>
        <v>0.29438578386169495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59</v>
      </c>
      <c r="G48" s="26"/>
      <c r="H48" s="84">
        <v>65.431903000000005</v>
      </c>
      <c r="I48" s="23">
        <f t="shared" si="9"/>
        <v>2.8207819457285909E-2</v>
      </c>
      <c r="J48" s="84">
        <v>6.4581390000000001</v>
      </c>
      <c r="K48" s="23">
        <f t="shared" si="10"/>
        <v>9.8700155488370855E-2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209.62771899999962</v>
      </c>
      <c r="I49" s="23">
        <f t="shared" si="9"/>
        <v>9.0370913570932701E-2</v>
      </c>
      <c r="J49" s="84">
        <f>+J33-SUM(J42:J48)</f>
        <v>71.269812999999999</v>
      </c>
      <c r="K49" s="23">
        <f t="shared" si="10"/>
        <v>0.33998277203025867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2319.6370459999998</v>
      </c>
      <c r="I50" s="22">
        <f>SUM(I42:I49)</f>
        <v>0.99999999999999989</v>
      </c>
      <c r="J50" s="45">
        <f>SUM(J42:J49)</f>
        <v>534.66916800000001</v>
      </c>
      <c r="K50" s="22">
        <f t="shared" si="10"/>
        <v>0.23049690852367946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1,566  proyectos presupuestados para el 2018, 634 no cuentan con ningún avance en ejecución del gasto, mientras que 427 (27.3% de proyectos) no superan el 50,0% de ejecución, 378 proyectos (24.1% del total) tienen un nivel de ejecución mayor al 50,0% pero no culminan al 100% y 127 proyectos por S/ 3.7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341.29736099999997</v>
      </c>
      <c r="I59" s="18">
        <f t="shared" ref="I59:J62" si="11">+I108+I157+I206</f>
        <v>0</v>
      </c>
      <c r="J59" s="18">
        <f t="shared" si="11"/>
        <v>634</v>
      </c>
      <c r="K59" s="23">
        <f>+J59/J$63</f>
        <v>0.40485312899106002</v>
      </c>
      <c r="L59" s="28"/>
      <c r="M59" s="33">
        <f>SUM(J60:J62)</f>
        <v>932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0.1512696392449068</v>
      </c>
      <c r="H60" s="18">
        <f t="shared" ref="H60:H62" si="13">+H109+H158+H207</f>
        <v>1551.0406659999999</v>
      </c>
      <c r="I60" s="18">
        <f t="shared" si="11"/>
        <v>234.62536199999997</v>
      </c>
      <c r="J60" s="18">
        <f t="shared" si="11"/>
        <v>427</v>
      </c>
      <c r="K60" s="23">
        <f t="shared" ref="K60:K62" si="14">+J60/J$63</f>
        <v>0.272669220945083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0.69955198314549172</v>
      </c>
      <c r="H61" s="18">
        <f t="shared" si="13"/>
        <v>423.55147599999987</v>
      </c>
      <c r="I61" s="18">
        <f t="shared" si="11"/>
        <v>296.29627500000004</v>
      </c>
      <c r="J61" s="18">
        <f t="shared" si="11"/>
        <v>378</v>
      </c>
      <c r="K61" s="23">
        <f t="shared" si="14"/>
        <v>0.2413793103448276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3.7475430000000007</v>
      </c>
      <c r="I62" s="18">
        <f t="shared" si="11"/>
        <v>3.7475430000000007</v>
      </c>
      <c r="J62" s="18">
        <f t="shared" si="11"/>
        <v>127</v>
      </c>
      <c r="K62" s="23">
        <f t="shared" si="14"/>
        <v>8.1098339719029369E-2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0.23049691369690262</v>
      </c>
      <c r="H63" s="15">
        <f t="shared" ref="H63:J63" si="15">SUM(H59:H62)</f>
        <v>2319.6370459999994</v>
      </c>
      <c r="I63" s="15">
        <f t="shared" si="15"/>
        <v>534.66917999999998</v>
      </c>
      <c r="J63" s="29">
        <f t="shared" si="15"/>
        <v>1566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ht="15" customHeight="1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35.3%, mientras que para los proyectos del tipo social se registra un avance del 16.6% al 27 de junio del 2018. Cabe resaltar que estos dos tipos de proyectos absorben el 77.7%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230.62012799999999</v>
      </c>
      <c r="I78" s="23">
        <f>+H78/$H$82</f>
        <v>0.60979972952639117</v>
      </c>
      <c r="J78" s="84">
        <v>81.41214500000001</v>
      </c>
      <c r="K78" s="23">
        <f>+J78/H78</f>
        <v>0.35301404827942862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63.233232999999998</v>
      </c>
      <c r="I79" s="23">
        <f>+H79/$H$82</f>
        <v>0.1671996660260256</v>
      </c>
      <c r="J79" s="84">
        <v>10.476523</v>
      </c>
      <c r="K79" s="23">
        <f t="shared" ref="K79:K82" si="16">+J79/H79</f>
        <v>0.16568064770624649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83.981996000000009</v>
      </c>
      <c r="I80" s="23">
        <f>+H80/$H$82</f>
        <v>0.22206300417059205</v>
      </c>
      <c r="J80" s="84">
        <v>16.302447000000001</v>
      </c>
      <c r="K80" s="23">
        <f t="shared" si="16"/>
        <v>0.19411835603431002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0.35459099999999999</v>
      </c>
      <c r="I81" s="23">
        <f>+H81/$H$82</f>
        <v>9.3760027699096838E-4</v>
      </c>
      <c r="J81" s="84">
        <v>4.4900000000000002E-2</v>
      </c>
      <c r="K81" s="23">
        <f t="shared" si="16"/>
        <v>0.12662475922964769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378.18994800000007</v>
      </c>
      <c r="I82" s="22">
        <f>+H82/$H$82</f>
        <v>1</v>
      </c>
      <c r="J82" s="45">
        <f>SUM(J78:J81)</f>
        <v>108.23601500000001</v>
      </c>
      <c r="K82" s="22">
        <f t="shared" si="16"/>
        <v>0.28619484883823509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38.0%, del mismo modo para proyectos JUSTICIA se tiene un nivel de avance de 9.9%. Cabe destacar que solo estos dos sectores concentran el 64.1%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177.11233999999999</v>
      </c>
      <c r="I91" s="23">
        <f t="shared" ref="I91:I98" si="17">+H91/$H$99</f>
        <v>0.46831583159899309</v>
      </c>
      <c r="J91" s="84">
        <v>67.276525000000007</v>
      </c>
      <c r="K91" s="23">
        <f>+J91/H91</f>
        <v>0.37985227342149064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59</v>
      </c>
      <c r="G92" s="26"/>
      <c r="H92" s="84">
        <v>65.431903000000005</v>
      </c>
      <c r="I92" s="23">
        <f t="shared" si="17"/>
        <v>0.17301333191436383</v>
      </c>
      <c r="J92" s="84">
        <v>6.4581390000000001</v>
      </c>
      <c r="K92" s="23">
        <f t="shared" ref="K92:K99" si="18">+J92/H92</f>
        <v>9.8700155488370855E-2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50</v>
      </c>
      <c r="G93" s="26"/>
      <c r="H93" s="84">
        <v>43.752172999999999</v>
      </c>
      <c r="I93" s="23">
        <f t="shared" si="17"/>
        <v>0.1156883551013894</v>
      </c>
      <c r="J93" s="84">
        <v>10.142547</v>
      </c>
      <c r="K93" s="23">
        <f t="shared" si="18"/>
        <v>0.23181813163885598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51</v>
      </c>
      <c r="G94" s="26"/>
      <c r="H94" s="84">
        <v>21.964511999999999</v>
      </c>
      <c r="I94" s="23">
        <f t="shared" si="17"/>
        <v>5.8077989952287135E-2</v>
      </c>
      <c r="J94" s="84">
        <v>4.889208</v>
      </c>
      <c r="K94" s="23">
        <f t="shared" si="18"/>
        <v>0.22259579452527786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49</v>
      </c>
      <c r="G95" s="26"/>
      <c r="H95" s="84">
        <v>18.726949000000001</v>
      </c>
      <c r="I95" s="23">
        <f t="shared" si="17"/>
        <v>4.951731028028275E-2</v>
      </c>
      <c r="J95" s="84">
        <v>0.31348999999999999</v>
      </c>
      <c r="K95" s="23">
        <f t="shared" si="18"/>
        <v>1.6740046656825946E-2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94</v>
      </c>
      <c r="G96" s="26"/>
      <c r="H96" s="84">
        <v>18.550093</v>
      </c>
      <c r="I96" s="23">
        <f t="shared" si="17"/>
        <v>4.9049672256228229E-2</v>
      </c>
      <c r="J96" s="84">
        <v>9.8443079999999998</v>
      </c>
      <c r="K96" s="23">
        <f t="shared" si="18"/>
        <v>0.53068779762990947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58</v>
      </c>
      <c r="G97" s="26"/>
      <c r="H97" s="84">
        <v>11.115924</v>
      </c>
      <c r="I97" s="23">
        <f t="shared" si="17"/>
        <v>2.939243641663368E-2</v>
      </c>
      <c r="J97" s="84">
        <v>5.5907210000000003</v>
      </c>
      <c r="K97" s="23">
        <f t="shared" si="18"/>
        <v>0.50294703346298519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21.536054000000036</v>
      </c>
      <c r="I98" s="23">
        <f t="shared" si="17"/>
        <v>5.6945072479821786E-2</v>
      </c>
      <c r="J98" s="84">
        <f>+J82-SUM(J91:J97)</f>
        <v>3.721076999999994</v>
      </c>
      <c r="K98" s="23">
        <f t="shared" si="18"/>
        <v>0.17278360278999988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378.18994800000007</v>
      </c>
      <c r="I99" s="22">
        <f>SUM(I91:I98)</f>
        <v>1</v>
      </c>
      <c r="J99" s="45">
        <f>SUM(J91:J98)</f>
        <v>108.23601500000001</v>
      </c>
      <c r="K99" s="22">
        <f t="shared" si="18"/>
        <v>0.28619484883823509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108  proyectos presupuestados para el 2018, 54 no cuentan con ningún avance en ejecución del gasto, mientras que 33 (30.6% de proyectos) no superan el 50,0% de ejecución, 19 proyectos (17.6% del total) tienen un nivel de ejecución mayor al 50,0% pero no culminan al 100% y 2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35.737195000000007</v>
      </c>
      <c r="I108" s="84">
        <v>0</v>
      </c>
      <c r="J108" s="31">
        <v>54</v>
      </c>
      <c r="K108" s="23">
        <f>+J108/$J$112</f>
        <v>0.5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6.8955083164039185E-2</v>
      </c>
      <c r="H109" s="84">
        <v>194.54159700000002</v>
      </c>
      <c r="I109" s="84">
        <v>13.414631999999997</v>
      </c>
      <c r="J109" s="31">
        <v>33</v>
      </c>
      <c r="K109" s="23">
        <f>+J109/$J$112</f>
        <v>0.30555555555555558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0.64103114336241573</v>
      </c>
      <c r="H110" s="84">
        <v>147.89520599999997</v>
      </c>
      <c r="I110" s="84">
        <v>94.805432999999994</v>
      </c>
      <c r="J110" s="31">
        <v>19</v>
      </c>
      <c r="K110" s="23">
        <f>+J110/$J$112</f>
        <v>0.17592592592592593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1.5949999999999999E-2</v>
      </c>
      <c r="I111" s="84">
        <v>1.5949999999999999E-2</v>
      </c>
      <c r="J111" s="31">
        <v>2</v>
      </c>
      <c r="K111" s="23">
        <f>+J111/$J$112</f>
        <v>1.8518518518518517E-2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0.28619484883823515</v>
      </c>
      <c r="H112" s="45">
        <f t="shared" ref="H112:J112" si="20">SUM(H108:H111)</f>
        <v>378.18994799999996</v>
      </c>
      <c r="I112" s="45">
        <f t="shared" si="20"/>
        <v>108.23601499999999</v>
      </c>
      <c r="J112" s="32">
        <f t="shared" si="20"/>
        <v>108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18.3%, mientras que para los proyectos del tipo social se registra un avance del 18.6% al 27 de junio del 2018. Cabe resaltar que estos dos tipos de proyectos absorben el 97.8%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19" t="s">
        <v>18</v>
      </c>
      <c r="L126" s="61"/>
      <c r="M126" s="64"/>
      <c r="N126" s="64"/>
      <c r="O126" s="65"/>
    </row>
    <row r="127" spans="2:15" x14ac:dyDescent="0.25">
      <c r="B127" s="63"/>
      <c r="C127" s="64"/>
      <c r="D127" s="64"/>
      <c r="E127" s="61"/>
      <c r="F127" s="20" t="s">
        <v>13</v>
      </c>
      <c r="G127" s="11"/>
      <c r="H127" s="105">
        <v>604.98187600000006</v>
      </c>
      <c r="I127" s="23">
        <f>+H127/H$131</f>
        <v>0.7352416888761073</v>
      </c>
      <c r="J127" s="84">
        <v>110.79759799999999</v>
      </c>
      <c r="K127" s="23">
        <f>+J127/H127</f>
        <v>0.18314201200962918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199.958099</v>
      </c>
      <c r="I128" s="23">
        <f t="shared" ref="I128:I130" si="21">+H128/H$131</f>
        <v>0.24301146240158747</v>
      </c>
      <c r="J128" s="84">
        <v>37.178639999999994</v>
      </c>
      <c r="K128" s="23">
        <f t="shared" ref="K128:K131" si="22">+J128/H128</f>
        <v>0.18593215371586422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3.7194929999999999</v>
      </c>
      <c r="I129" s="23">
        <f t="shared" si="21"/>
        <v>4.5203442013242376E-3</v>
      </c>
      <c r="J129" s="84">
        <v>1.5472349999999999</v>
      </c>
      <c r="K129" s="23">
        <f t="shared" si="22"/>
        <v>0.41598008115622209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14.174554000000001</v>
      </c>
      <c r="I130" s="23">
        <f t="shared" si="21"/>
        <v>1.7226504520981026E-2</v>
      </c>
      <c r="J130" s="84">
        <v>6.4504840000000003</v>
      </c>
      <c r="K130" s="23">
        <f t="shared" si="22"/>
        <v>0.45507491805385908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822.834022</v>
      </c>
      <c r="I131" s="22">
        <f>SUM(I127:I130)</f>
        <v>1</v>
      </c>
      <c r="J131" s="45">
        <f>SUM(J127:J130)</f>
        <v>155.97395699999998</v>
      </c>
      <c r="K131" s="22">
        <f t="shared" si="22"/>
        <v>0.18955701007705777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23.8%, del mismo modo para proyectos AGROPECUARIA se tiene un nivel de avance de 7.5%. Cabe destacar que solo estos dos sectores concentran el 71.4%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48</v>
      </c>
      <c r="G140" s="26"/>
      <c r="H140" s="84">
        <v>361.09171500000002</v>
      </c>
      <c r="I140" s="23">
        <f>+H140/H$148</f>
        <v>0.43883906759509272</v>
      </c>
      <c r="J140" s="84">
        <v>85.924706</v>
      </c>
      <c r="K140" s="23">
        <f>+J140/H140</f>
        <v>0.23795812097211921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51</v>
      </c>
      <c r="G141" s="26"/>
      <c r="H141" s="84">
        <v>226.01750100000001</v>
      </c>
      <c r="I141" s="23">
        <f t="shared" ref="I141:I147" si="23">+H141/H$148</f>
        <v>0.27468176443486925</v>
      </c>
      <c r="J141" s="84">
        <v>17.020554000000001</v>
      </c>
      <c r="K141" s="23">
        <f t="shared" ref="K141:K148" si="24">+J141/H141</f>
        <v>7.5306354263247957E-2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56</v>
      </c>
      <c r="G142" s="26"/>
      <c r="H142" s="84">
        <v>139.61665500000001</v>
      </c>
      <c r="I142" s="23">
        <f t="shared" si="23"/>
        <v>0.16967778588037041</v>
      </c>
      <c r="J142" s="84">
        <v>28.630552999999999</v>
      </c>
      <c r="K142" s="23">
        <f t="shared" si="24"/>
        <v>0.20506545583691285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50</v>
      </c>
      <c r="G143" s="26"/>
      <c r="H143" s="84">
        <v>37.564934000000001</v>
      </c>
      <c r="I143" s="23">
        <f t="shared" si="23"/>
        <v>4.5653112287085282E-2</v>
      </c>
      <c r="J143" s="84">
        <v>4.244008</v>
      </c>
      <c r="K143" s="23">
        <f t="shared" si="24"/>
        <v>0.11297791711812936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49</v>
      </c>
      <c r="G144" s="26"/>
      <c r="H144" s="84">
        <v>20.946843999999999</v>
      </c>
      <c r="I144" s="23">
        <f t="shared" si="23"/>
        <v>2.5456949323857683E-2</v>
      </c>
      <c r="J144" s="84">
        <v>3.3968370000000001</v>
      </c>
      <c r="K144" s="23">
        <f>+J144/H144</f>
        <v>0.16216462012129371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54</v>
      </c>
      <c r="G145" s="26"/>
      <c r="H145" s="84">
        <v>14.174554000000001</v>
      </c>
      <c r="I145" s="23">
        <f t="shared" si="23"/>
        <v>1.7226504520981026E-2</v>
      </c>
      <c r="J145" s="84">
        <v>6.4504840000000003</v>
      </c>
      <c r="K145" s="23">
        <f t="shared" si="24"/>
        <v>0.45507491805385908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53</v>
      </c>
      <c r="G146" s="26"/>
      <c r="H146" s="84">
        <v>11.926503</v>
      </c>
      <c r="I146" s="23">
        <f t="shared" si="23"/>
        <v>1.4494421330575463E-2</v>
      </c>
      <c r="J146" s="84">
        <v>7.4947439999999999</v>
      </c>
      <c r="K146" s="23">
        <f t="shared" si="24"/>
        <v>0.62841085941117858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11.495315999999889</v>
      </c>
      <c r="I147" s="23">
        <f t="shared" si="23"/>
        <v>1.3970394627168065E-2</v>
      </c>
      <c r="J147" s="84">
        <f>+J131-SUM(J140:J146)</f>
        <v>2.8120709999999747</v>
      </c>
      <c r="K147" s="23">
        <f t="shared" si="24"/>
        <v>0.24462755090856153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822.834022</v>
      </c>
      <c r="I148" s="22">
        <f>SUM(I140:I147)</f>
        <v>0.99999999999999989</v>
      </c>
      <c r="J148" s="45">
        <f>SUM(J140:J147)</f>
        <v>155.97395699999998</v>
      </c>
      <c r="K148" s="22">
        <f t="shared" si="24"/>
        <v>0.18955701007705777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206  proyectos presupuestados para el 2018, 109 no cuentan con ningún avance en ejecución del gasto, mientras que 69 (33.5% de proyectos) no superan el 50,0% de ejecución, 25 proyectos (12.1% del total) tienen un nivel de ejecución mayor al 50,0% pero no culminan al 100% y 3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40.25376500000003</v>
      </c>
      <c r="I157" s="84">
        <v>0</v>
      </c>
      <c r="J157" s="31">
        <v>109</v>
      </c>
      <c r="K157" s="23">
        <f>+J157/J$161</f>
        <v>0.529126213592233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0.17997712237289454</v>
      </c>
      <c r="H158" s="84">
        <v>750.53850299999942</v>
      </c>
      <c r="I158" s="84">
        <v>135.07975999999996</v>
      </c>
      <c r="J158" s="31">
        <v>69</v>
      </c>
      <c r="K158" s="23">
        <f t="shared" ref="K158:K160" si="26">+J158/J$161</f>
        <v>0.33495145631067963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0.65188051343860953</v>
      </c>
      <c r="H159" s="84">
        <v>32.022211999999996</v>
      </c>
      <c r="I159" s="84">
        <v>20.874656000000002</v>
      </c>
      <c r="J159" s="31">
        <v>25</v>
      </c>
      <c r="K159" s="23">
        <f t="shared" si="26"/>
        <v>0.12135922330097088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>
        <f t="shared" si="25"/>
        <v>1</v>
      </c>
      <c r="H160" s="84">
        <v>1.9542E-2</v>
      </c>
      <c r="I160" s="84">
        <v>1.9542E-2</v>
      </c>
      <c r="J160" s="31">
        <v>3</v>
      </c>
      <c r="K160" s="23">
        <f t="shared" si="26"/>
        <v>1.4563106796116505E-2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0.18955701129236985</v>
      </c>
      <c r="H161" s="45">
        <f t="shared" ref="H161:J161" si="27">SUM(H157:H160)</f>
        <v>822.83402199999944</v>
      </c>
      <c r="I161" s="45">
        <f t="shared" si="27"/>
        <v>155.97395799999998</v>
      </c>
      <c r="J161" s="32">
        <f t="shared" si="27"/>
        <v>206</v>
      </c>
      <c r="K161" s="22">
        <f>SUM(K157:K160)</f>
        <v>1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22.2%, mientras que para los proyectos del tipo social se registra un avance del 26.7% al 27 de junio del 2017. Cabe resaltar que estos dos tipos de proyectos absorben el 93.6%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624.45101599999998</v>
      </c>
      <c r="I176" s="23">
        <f>+H176/H$180</f>
        <v>0.55823682862080182</v>
      </c>
      <c r="J176" s="84">
        <v>138.474974</v>
      </c>
      <c r="K176" s="23">
        <f>+J176/H176</f>
        <v>0.22175474208852919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422.74989300000004</v>
      </c>
      <c r="I177" s="23">
        <f>+H177/H$180</f>
        <v>0.3779232534199341</v>
      </c>
      <c r="J177" s="84">
        <v>112.89315099999999</v>
      </c>
      <c r="K177" s="23">
        <f t="shared" ref="K177:K180" si="28">+J177/H177</f>
        <v>0.26704477722954734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29.447585</v>
      </c>
      <c r="I178" s="23">
        <f t="shared" ref="I178:I179" si="29">+H178/H$180</f>
        <v>2.6325085618791745E-2</v>
      </c>
      <c r="J178" s="84">
        <v>7.6375960000000003</v>
      </c>
      <c r="K178" s="23">
        <f t="shared" si="28"/>
        <v>0.2593623891398904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41.964582</v>
      </c>
      <c r="I179" s="23">
        <f t="shared" si="29"/>
        <v>3.7514832340472301E-2</v>
      </c>
      <c r="J179" s="84">
        <v>11.453474999999999</v>
      </c>
      <c r="K179" s="23">
        <f t="shared" si="28"/>
        <v>0.27293194532475029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1118.6130760000001</v>
      </c>
      <c r="I180" s="22">
        <f>SUM(I176:I179)</f>
        <v>0.99999999999999989</v>
      </c>
      <c r="J180" s="45">
        <f>SUM(J176:J179)</f>
        <v>270.45919600000002</v>
      </c>
      <c r="K180" s="22">
        <f t="shared" si="28"/>
        <v>0.24178082824413541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24.3%, del mismo modo para proyectos SANEAMIENTO se tiene un nivel de avance de 24.8%. Cabe destacar que solo estos dos sectores concentran el 57.4%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48</v>
      </c>
      <c r="G189" s="26"/>
      <c r="H189" s="84">
        <v>485.81119999999999</v>
      </c>
      <c r="I189" s="23">
        <f>+H189/H$197</f>
        <v>0.43429780182544547</v>
      </c>
      <c r="J189" s="84">
        <v>118.143259</v>
      </c>
      <c r="K189" s="23">
        <f>+J189/H189</f>
        <v>0.24318759839213258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49</v>
      </c>
      <c r="G190" s="26"/>
      <c r="H190" s="84">
        <v>156.76003</v>
      </c>
      <c r="I190" s="23">
        <f t="shared" ref="I190:I196" si="30">+H190/H$197</f>
        <v>0.14013784870149326</v>
      </c>
      <c r="J190" s="84">
        <v>38.818193000000001</v>
      </c>
      <c r="K190" s="23">
        <f t="shared" ref="K190:K192" si="31">+J190/H190</f>
        <v>0.24762812944090404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50</v>
      </c>
      <c r="G191" s="26"/>
      <c r="H191" s="84">
        <v>146.76344700000001</v>
      </c>
      <c r="I191" s="23">
        <f t="shared" si="30"/>
        <v>0.13120126176676306</v>
      </c>
      <c r="J191" s="84">
        <v>37.943762999999997</v>
      </c>
      <c r="K191" s="23">
        <f t="shared" si="31"/>
        <v>0.25853687532972697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93</v>
      </c>
      <c r="G192" s="26"/>
      <c r="H192" s="84">
        <v>98.558627999999999</v>
      </c>
      <c r="I192" s="23">
        <f t="shared" si="30"/>
        <v>8.8107881191977044E-2</v>
      </c>
      <c r="J192" s="84">
        <v>28.665842999999999</v>
      </c>
      <c r="K192" s="23">
        <f t="shared" si="31"/>
        <v>0.29085067012093552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51</v>
      </c>
      <c r="G193" s="26"/>
      <c r="H193" s="84">
        <v>91.813669000000004</v>
      </c>
      <c r="I193" s="23">
        <f t="shared" si="30"/>
        <v>8.2078129578381578E-2</v>
      </c>
      <c r="J193" s="84">
        <v>5.4139699999999999</v>
      </c>
      <c r="K193" s="23">
        <f>+J193/H193</f>
        <v>5.8966927898284949E-2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54</v>
      </c>
      <c r="G194" s="26"/>
      <c r="H194" s="84">
        <v>41.964582</v>
      </c>
      <c r="I194" s="23">
        <f t="shared" si="30"/>
        <v>3.7514832340472301E-2</v>
      </c>
      <c r="J194" s="84">
        <v>11.453474999999999</v>
      </c>
      <c r="K194" s="23">
        <f t="shared" ref="K194:K197" si="32">+J194/H194</f>
        <v>0.27293194532475029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94</v>
      </c>
      <c r="G195" s="26"/>
      <c r="H195" s="84">
        <v>29.447585</v>
      </c>
      <c r="I195" s="23">
        <f t="shared" si="30"/>
        <v>2.6325085618791745E-2</v>
      </c>
      <c r="J195" s="84">
        <v>7.6375960000000003</v>
      </c>
      <c r="K195" s="23">
        <f t="shared" si="32"/>
        <v>0.2593623891398904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67.493935000000192</v>
      </c>
      <c r="I196" s="23">
        <f t="shared" si="30"/>
        <v>6.0337158976675673E-2</v>
      </c>
      <c r="J196" s="84">
        <f>+J180-SUM(J189:J195)</f>
        <v>22.383097000000021</v>
      </c>
      <c r="K196" s="23">
        <f t="shared" si="32"/>
        <v>0.33163123471760769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1118.6130760000001</v>
      </c>
      <c r="I197" s="22">
        <f>SUM(I189:I196)</f>
        <v>1.0000000000000002</v>
      </c>
      <c r="J197" s="45">
        <f>SUM(J189:J196)</f>
        <v>270.45919600000002</v>
      </c>
      <c r="K197" s="22">
        <f t="shared" si="32"/>
        <v>0.24178082824413541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1,252  proyectos presupuestados para el 2018, 471 no cuentan con ningún avance en ejecución del gasto, mientras que 325 (26.0% de proyectos) no superan el 50,0% de ejecución, 334 proyectos (26.7% del total) tienen un nivel de ejecución mayor al 50,0% pero no culminan al 100% y 122 proyectos por S/ 3.7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265.30640099999994</v>
      </c>
      <c r="I206" s="84">
        <v>0</v>
      </c>
      <c r="J206" s="31">
        <v>471</v>
      </c>
      <c r="K206" s="23">
        <f>+J206/J$210</f>
        <v>0.37619808306709263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0.1421395629233074</v>
      </c>
      <c r="H207" s="84">
        <v>605.96056600000031</v>
      </c>
      <c r="I207" s="84">
        <v>86.130970000000019</v>
      </c>
      <c r="J207" s="31">
        <v>325</v>
      </c>
      <c r="K207" s="23">
        <f t="shared" ref="K207:K209" si="34">+J207/J$210</f>
        <v>0.25958466453674123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0.74134210743228734</v>
      </c>
      <c r="H208" s="84">
        <v>243.63405799999987</v>
      </c>
      <c r="I208" s="84">
        <v>180.61618600000003</v>
      </c>
      <c r="J208" s="31">
        <v>334</v>
      </c>
      <c r="K208" s="23">
        <f t="shared" si="34"/>
        <v>0.26677316293929715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3.7120510000000007</v>
      </c>
      <c r="I209" s="84">
        <v>3.7120510000000007</v>
      </c>
      <c r="J209" s="31">
        <v>122</v>
      </c>
      <c r="K209" s="23">
        <f t="shared" si="34"/>
        <v>9.7444089456869012E-2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0.24178083807774117</v>
      </c>
      <c r="H210" s="45">
        <f t="shared" ref="H210:J210" si="35">SUM(H206:H209)</f>
        <v>1118.6130760000001</v>
      </c>
      <c r="I210" s="45">
        <f t="shared" si="35"/>
        <v>270.45920699999999</v>
      </c>
      <c r="J210" s="32">
        <f t="shared" si="35"/>
        <v>1252</v>
      </c>
      <c r="K210" s="22">
        <f>SUM(K206:K209)</f>
        <v>0.99999999999999989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C200:N201"/>
    <mergeCell ref="E203:L203"/>
    <mergeCell ref="C170:N171"/>
    <mergeCell ref="E173:L173"/>
    <mergeCell ref="F174:K174"/>
    <mergeCell ref="F175:G175"/>
    <mergeCell ref="C183:N184"/>
    <mergeCell ref="F187:K187"/>
    <mergeCell ref="E186:L186"/>
    <mergeCell ref="F198:K198"/>
    <mergeCell ref="F181:K181"/>
    <mergeCell ref="G14:I14"/>
    <mergeCell ref="J14:L14"/>
    <mergeCell ref="E14:F15"/>
    <mergeCell ref="E21:L21"/>
    <mergeCell ref="F64:K64"/>
    <mergeCell ref="F51:K51"/>
    <mergeCell ref="B1:O2"/>
    <mergeCell ref="C7:N7"/>
    <mergeCell ref="C9:N10"/>
    <mergeCell ref="E12:L12"/>
    <mergeCell ref="E13:L13"/>
    <mergeCell ref="C168:N168"/>
    <mergeCell ref="F138:K138"/>
    <mergeCell ref="F139:G139"/>
    <mergeCell ref="F155:K155"/>
    <mergeCell ref="E75:L75"/>
    <mergeCell ref="F126:G126"/>
    <mergeCell ref="C134:N135"/>
    <mergeCell ref="E137:L137"/>
    <mergeCell ref="C151:N152"/>
    <mergeCell ref="E154:L154"/>
    <mergeCell ref="F89:K89"/>
    <mergeCell ref="F90:G90"/>
    <mergeCell ref="F149:K149"/>
    <mergeCell ref="F162:K162"/>
    <mergeCell ref="F125:K125"/>
    <mergeCell ref="C70:N70"/>
    <mergeCell ref="C72:N73"/>
    <mergeCell ref="F77:G77"/>
    <mergeCell ref="F132:K132"/>
    <mergeCell ref="F83:K83"/>
    <mergeCell ref="F100:K100"/>
    <mergeCell ref="C119:N119"/>
    <mergeCell ref="C121:N122"/>
    <mergeCell ref="E124:L124"/>
    <mergeCell ref="F113:K113"/>
    <mergeCell ref="F106:K106"/>
    <mergeCell ref="E88:L88"/>
    <mergeCell ref="C85:N86"/>
    <mergeCell ref="C102:N103"/>
    <mergeCell ref="E105:L105"/>
    <mergeCell ref="F211:K211"/>
    <mergeCell ref="F188:G188"/>
    <mergeCell ref="F204:K204"/>
    <mergeCell ref="C23:N24"/>
    <mergeCell ref="E26:L26"/>
    <mergeCell ref="F27:K27"/>
    <mergeCell ref="F28:G28"/>
    <mergeCell ref="C36:N37"/>
    <mergeCell ref="E39:L39"/>
    <mergeCell ref="F40:K40"/>
    <mergeCell ref="F41:G41"/>
    <mergeCell ref="C53:N54"/>
    <mergeCell ref="E56:L56"/>
    <mergeCell ref="F57:K57"/>
    <mergeCell ref="F34:K34"/>
    <mergeCell ref="F76:K76"/>
  </mergeCells>
  <pageMargins left="0.7" right="0.7" top="0.75" bottom="0.75" header="0.3" footer="0.3"/>
  <pageSetup scale="36" orientation="portrait" horizontalDpi="0" verticalDpi="0" r:id="rId1"/>
  <rowBreaks count="1" manualBreakCount="1">
    <brk id="1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43" customWidth="1"/>
    <col min="4" max="4" width="11.85546875" style="43" customWidth="1"/>
    <col min="5" max="15" width="11.7109375" style="4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ht="15" customHeight="1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1,018.7 millones lo que equivale a un avance en la ejecución del presupuesto del 31.2%. Por niveles de gobierno, el Gobierno Nacional viene ejecutando el 44.2% del presupuesto para esta región, seguido del Gobierno Regional (16.9%) y de los gobiernos locales en conjunto que tienen una ejecución del 31.0%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ht="15" customHeight="1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826.72484899999995</v>
      </c>
      <c r="H16" s="7">
        <v>365.11922800000002</v>
      </c>
      <c r="I16" s="8">
        <f>+H16/G16</f>
        <v>0.4416454016613211</v>
      </c>
      <c r="J16" s="7">
        <v>534.03553599999998</v>
      </c>
      <c r="K16" s="7">
        <v>484.31332200000003</v>
      </c>
      <c r="L16" s="8">
        <f t="shared" ref="L16:L19" si="0">+K16/J16</f>
        <v>0.9068934356458257</v>
      </c>
      <c r="M16" s="17">
        <f>+(I16-L16)*100</f>
        <v>-46.524803398450459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721.42188599999997</v>
      </c>
      <c r="H17" s="7">
        <v>121.914986</v>
      </c>
      <c r="I17" s="8">
        <f t="shared" ref="I17:I19" si="1">+H17/G17</f>
        <v>0.16899263574601339</v>
      </c>
      <c r="J17" s="7">
        <v>481.40724399999999</v>
      </c>
      <c r="K17" s="7">
        <v>325.91235799999998</v>
      </c>
      <c r="L17" s="8">
        <f t="shared" si="0"/>
        <v>0.67699928088327643</v>
      </c>
      <c r="M17" s="17">
        <f t="shared" ref="M17:M19" si="2">+(I17-L17)*100</f>
        <v>-50.800664513726304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1713.790716</v>
      </c>
      <c r="H18" s="7">
        <v>531.67415600000004</v>
      </c>
      <c r="I18" s="8">
        <f t="shared" si="1"/>
        <v>0.31023283708814303</v>
      </c>
      <c r="J18" s="7">
        <v>1822.191266</v>
      </c>
      <c r="K18" s="7">
        <v>1269.1158700000001</v>
      </c>
      <c r="L18" s="8">
        <f t="shared" si="0"/>
        <v>0.69647785810427654</v>
      </c>
      <c r="M18" s="17">
        <f t="shared" si="2"/>
        <v>-38.624502101613352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3261.9374509999998</v>
      </c>
      <c r="H19" s="15">
        <f t="shared" si="3"/>
        <v>1018.7083700000001</v>
      </c>
      <c r="I19" s="16">
        <f t="shared" si="1"/>
        <v>0.31230162604365652</v>
      </c>
      <c r="J19" s="14">
        <f t="shared" ref="J19:K19" si="4">SUM(J16:J18)</f>
        <v>2837.6340460000001</v>
      </c>
      <c r="K19" s="14">
        <f t="shared" si="4"/>
        <v>2079.3415500000001</v>
      </c>
      <c r="L19" s="16">
        <f t="shared" si="0"/>
        <v>0.73277297787256668</v>
      </c>
      <c r="M19" s="17">
        <f t="shared" si="2"/>
        <v>-42.047135182891019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35.2%, mientras que para los proyectos del tipo social se registra un avance del 27.2% al 06 de junio 2018. Cabe resaltar que estos dos tipos de proyectos absorben el 91.6%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1730.6346310000001</v>
      </c>
      <c r="I29" s="23">
        <f>+H29/H$33</f>
        <v>0.5305542049769979</v>
      </c>
      <c r="J29" s="105">
        <f>+J78+J127+J176</f>
        <v>608.94302100000004</v>
      </c>
      <c r="K29" s="23">
        <f>+J29/H29</f>
        <v>0.35186110926726277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5">+H79+H128+H177</f>
        <v>1256.951323</v>
      </c>
      <c r="I30" s="23">
        <f t="shared" ref="I30:I32" si="6">+H30/H$33</f>
        <v>0.38533887969392577</v>
      </c>
      <c r="J30" s="84">
        <f t="shared" ref="J30:J32" si="7">+J79+J128+J177</f>
        <v>341.596631</v>
      </c>
      <c r="K30" s="23">
        <f t="shared" ref="K30:K33" si="8">+J30/H30</f>
        <v>0.27176599821280428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5"/>
        <v>106.090509</v>
      </c>
      <c r="I31" s="23">
        <f t="shared" si="6"/>
        <v>3.2523771713487706E-2</v>
      </c>
      <c r="J31" s="84">
        <f t="shared" si="7"/>
        <v>25.563229</v>
      </c>
      <c r="K31" s="23">
        <f t="shared" si="8"/>
        <v>0.24095679473080858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5"/>
        <v>168.260988</v>
      </c>
      <c r="I32" s="23">
        <f t="shared" si="6"/>
        <v>5.1583143615588592E-2</v>
      </c>
      <c r="J32" s="84">
        <f t="shared" si="7"/>
        <v>42.641091000000003</v>
      </c>
      <c r="K32" s="23">
        <f t="shared" si="8"/>
        <v>0.25342232627327732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3261.9374510000002</v>
      </c>
      <c r="I33" s="22">
        <f>SUM(I29:I32)</f>
        <v>1</v>
      </c>
      <c r="J33" s="45">
        <f>SUM(J29:J32)</f>
        <v>1018.743972</v>
      </c>
      <c r="K33" s="22">
        <f t="shared" si="8"/>
        <v>0.31231254041603018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ht="15" customHeight="1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39.2%, del mismo modo para proyectos EDUCACION se tiene un nivel de avance de 26.8%. Cabe destacar que solo estos dos sectores concentran el 48.3%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48</v>
      </c>
      <c r="G42" s="26"/>
      <c r="H42" s="84">
        <v>1052.592185</v>
      </c>
      <c r="I42" s="23">
        <f>+H42/H$50</f>
        <v>0.32268926084934912</v>
      </c>
      <c r="J42" s="84">
        <v>412.21399599999995</v>
      </c>
      <c r="K42" s="23">
        <f>+J42/H42</f>
        <v>0.39161795220814788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50</v>
      </c>
      <c r="G43" s="26"/>
      <c r="H43" s="84">
        <v>524.00956899999994</v>
      </c>
      <c r="I43" s="23">
        <f t="shared" ref="I43:I49" si="9">+H43/H$50</f>
        <v>0.16064365944213807</v>
      </c>
      <c r="J43" s="84">
        <v>140.651197</v>
      </c>
      <c r="K43" s="23">
        <f t="shared" ref="K43:K50" si="10">+J43/H43</f>
        <v>0.26841341326726803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51</v>
      </c>
      <c r="G44" s="26"/>
      <c r="H44" s="84">
        <v>341.69262800000001</v>
      </c>
      <c r="I44" s="23">
        <f t="shared" si="9"/>
        <v>0.10475143473252332</v>
      </c>
      <c r="J44" s="84">
        <v>108.67160000000001</v>
      </c>
      <c r="K44" s="23">
        <f t="shared" si="10"/>
        <v>0.31803905350864053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49</v>
      </c>
      <c r="G45" s="26"/>
      <c r="H45" s="84">
        <v>283.65775100000002</v>
      </c>
      <c r="I45" s="23">
        <f t="shared" si="9"/>
        <v>8.6959898913156683E-2</v>
      </c>
      <c r="J45" s="84">
        <v>100.917484</v>
      </c>
      <c r="K45" s="23">
        <f t="shared" si="10"/>
        <v>0.3557719951040576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56</v>
      </c>
      <c r="G46" s="26"/>
      <c r="H46" s="84">
        <v>267.626081</v>
      </c>
      <c r="I46" s="23">
        <f t="shared" si="9"/>
        <v>8.204512962624555E-2</v>
      </c>
      <c r="J46" s="84">
        <v>32.163119000000002</v>
      </c>
      <c r="K46" s="23">
        <f t="shared" si="10"/>
        <v>0.12017931466104009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54</v>
      </c>
      <c r="G47" s="26"/>
      <c r="H47" s="84">
        <v>168.260988</v>
      </c>
      <c r="I47" s="23">
        <f t="shared" si="9"/>
        <v>5.1583143615588592E-2</v>
      </c>
      <c r="J47" s="84">
        <v>42.605491999999998</v>
      </c>
      <c r="K47" s="23">
        <f t="shared" si="10"/>
        <v>0.25321075613795874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93</v>
      </c>
      <c r="G48" s="26"/>
      <c r="H48" s="84">
        <v>154.70270500000001</v>
      </c>
      <c r="I48" s="23">
        <f t="shared" si="9"/>
        <v>4.7426631357561248E-2</v>
      </c>
      <c r="J48" s="84">
        <v>54.526407999999996</v>
      </c>
      <c r="K48" s="23">
        <f t="shared" si="10"/>
        <v>0.35245930573741419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469.39554400000043</v>
      </c>
      <c r="I49" s="23">
        <f t="shared" si="9"/>
        <v>0.14390084146343748</v>
      </c>
      <c r="J49" s="84">
        <f>+J33-SUM(J42:J48)</f>
        <v>126.99467599999991</v>
      </c>
      <c r="K49" s="23">
        <f t="shared" si="10"/>
        <v>0.27054938553059593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3261.9374510000002</v>
      </c>
      <c r="I50" s="22">
        <f>SUM(I42:I49)</f>
        <v>1</v>
      </c>
      <c r="J50" s="45">
        <f>SUM(J42:J49)</f>
        <v>1018.743972</v>
      </c>
      <c r="K50" s="22">
        <f t="shared" si="10"/>
        <v>0.31231254041603018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3,362  proyectos presupuestados para el 2018, 1,202 no cuentan con ningún avance en ejecución del gasto, mientras que 1,080 (32.1% de proyectos) no superan el 50,0% de ejecución, 925 proyectos (27.5% del total) tienen un nivel de ejecución mayor al 50,0% pero no culminan al 100% y 155 proyectos por S/ 10.5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459.58909000000017</v>
      </c>
      <c r="I59" s="18">
        <f t="shared" ref="I59:J62" si="11">+I108+I157+I206</f>
        <v>0</v>
      </c>
      <c r="J59" s="18">
        <f t="shared" si="11"/>
        <v>1202</v>
      </c>
      <c r="K59" s="23">
        <f>+J59/J$63</f>
        <v>0.35752528256989885</v>
      </c>
      <c r="L59" s="28"/>
      <c r="M59" s="33">
        <f>SUM(J60:J62)</f>
        <v>2160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0.19962813012949898</v>
      </c>
      <c r="H60" s="18">
        <f t="shared" ref="H60:H62" si="13">+H109+H158+H207</f>
        <v>1888.310013</v>
      </c>
      <c r="I60" s="18">
        <f t="shared" si="11"/>
        <v>376.95979699999992</v>
      </c>
      <c r="J60" s="18">
        <f t="shared" si="11"/>
        <v>1080</v>
      </c>
      <c r="K60" s="23">
        <f t="shared" ref="K60:K62" si="14">+J60/J$63</f>
        <v>0.32123735871505055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0.69862664899949434</v>
      </c>
      <c r="H61" s="18">
        <f t="shared" si="13"/>
        <v>903.49641100000008</v>
      </c>
      <c r="I61" s="18">
        <f t="shared" si="11"/>
        <v>631.20666999999992</v>
      </c>
      <c r="J61" s="18">
        <f t="shared" si="11"/>
        <v>925</v>
      </c>
      <c r="K61" s="23">
        <f t="shared" si="14"/>
        <v>0.27513384889946463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10.541936999999999</v>
      </c>
      <c r="I62" s="18">
        <f t="shared" si="11"/>
        <v>10.541936999999999</v>
      </c>
      <c r="J62" s="18">
        <f t="shared" si="11"/>
        <v>155</v>
      </c>
      <c r="K62" s="23">
        <f t="shared" si="14"/>
        <v>4.6103509815585961E-2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0.31230163646690956</v>
      </c>
      <c r="H63" s="15">
        <f t="shared" ref="H63:J63" si="15">SUM(H59:H62)</f>
        <v>3261.9374510000002</v>
      </c>
      <c r="I63" s="15">
        <f t="shared" si="15"/>
        <v>1018.7084039999997</v>
      </c>
      <c r="J63" s="29">
        <f t="shared" si="15"/>
        <v>3362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52.5%, mientras que para los proyectos del tipo social se registra un avance del 21.9% al 27 de junio del 2018. Cabe resaltar que estos dos tipos de proyectos absorben el 95.6%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627.80510300000003</v>
      </c>
      <c r="I78" s="23">
        <f>+H78/$H$82</f>
        <v>0.75938820970409715</v>
      </c>
      <c r="J78" s="84">
        <v>329.42862299999996</v>
      </c>
      <c r="K78" s="23">
        <f>+J78/H78</f>
        <v>0.52473071885814215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162.44737599999999</v>
      </c>
      <c r="I79" s="23">
        <f>+H79/$H$82</f>
        <v>0.19649509289154074</v>
      </c>
      <c r="J79" s="84">
        <v>35.633481000000003</v>
      </c>
      <c r="K79" s="23">
        <f t="shared" ref="K79:K82" si="16">+J79/H79</f>
        <v>0.21935399559793448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36.472369999999998</v>
      </c>
      <c r="I80" s="23">
        <f>+H80/$H$82</f>
        <v>4.4116697404362165E-2</v>
      </c>
      <c r="J80" s="84">
        <v>5.7124000000000001E-2</v>
      </c>
      <c r="K80" s="23">
        <f t="shared" si="16"/>
        <v>1.5662267080532471E-3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0</v>
      </c>
      <c r="I81" s="23">
        <f>+H81/$H$82</f>
        <v>0</v>
      </c>
      <c r="J81" s="84">
        <v>3.5598999999999999E-2</v>
      </c>
      <c r="K81" s="23" t="e">
        <f t="shared" si="16"/>
        <v>#DIV/0!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826.72484899999995</v>
      </c>
      <c r="I82" s="22">
        <f>+H82/$H$82</f>
        <v>1</v>
      </c>
      <c r="J82" s="45">
        <f>SUM(J78:J81)</f>
        <v>365.15482699999995</v>
      </c>
      <c r="K82" s="22">
        <f t="shared" si="16"/>
        <v>0.44168846193711059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60.0%, del mismo modo para proyectos EDUCACION se tiene un nivel de avance de 13.2%. Cabe destacar que solo estos dos sectores concentran el 72.5%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526.02189699999997</v>
      </c>
      <c r="I91" s="23">
        <f t="shared" ref="I91:I98" si="17">+H91/$H$99</f>
        <v>0.63627202888152212</v>
      </c>
      <c r="J91" s="84">
        <v>315.54210899999998</v>
      </c>
      <c r="K91" s="23">
        <f>+J91/H91</f>
        <v>0.59986496911933684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50</v>
      </c>
      <c r="G92" s="26"/>
      <c r="H92" s="84">
        <v>73.518846999999994</v>
      </c>
      <c r="I92" s="23">
        <f t="shared" si="17"/>
        <v>8.8927830207266453E-2</v>
      </c>
      <c r="J92" s="84">
        <v>9.6700239999999997</v>
      </c>
      <c r="K92" s="23">
        <f t="shared" ref="K92:K99" si="18">+J92/H92</f>
        <v>0.13153122491162028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51</v>
      </c>
      <c r="G93" s="26"/>
      <c r="H93" s="84">
        <v>47.721071999999999</v>
      </c>
      <c r="I93" s="23">
        <f t="shared" si="17"/>
        <v>5.7723040571144128E-2</v>
      </c>
      <c r="J93" s="84">
        <v>8.8106740000000006</v>
      </c>
      <c r="K93" s="23">
        <f t="shared" si="18"/>
        <v>0.18462858504100663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95</v>
      </c>
      <c r="G94" s="26"/>
      <c r="H94" s="84">
        <v>38.112831</v>
      </c>
      <c r="I94" s="23">
        <f t="shared" si="17"/>
        <v>4.61009863754561E-2</v>
      </c>
      <c r="J94" s="84">
        <v>7.8200000000000006E-3</v>
      </c>
      <c r="K94" s="23">
        <f t="shared" si="18"/>
        <v>2.051802449416576E-4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93</v>
      </c>
      <c r="G95" s="26"/>
      <c r="H95" s="84">
        <v>36.619202000000001</v>
      </c>
      <c r="I95" s="23">
        <f t="shared" si="17"/>
        <v>4.4294304258901018E-2</v>
      </c>
      <c r="J95" s="84">
        <v>10.590966999999999</v>
      </c>
      <c r="K95" s="23">
        <f t="shared" si="18"/>
        <v>0.28921894584158331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56</v>
      </c>
      <c r="G96" s="26"/>
      <c r="H96" s="84">
        <v>34.514567</v>
      </c>
      <c r="I96" s="23">
        <f t="shared" si="17"/>
        <v>4.1748553998042462E-2</v>
      </c>
      <c r="J96" s="84">
        <v>12.714316</v>
      </c>
      <c r="K96" s="23">
        <f t="shared" si="18"/>
        <v>0.36837535872896798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94</v>
      </c>
      <c r="G97" s="26"/>
      <c r="H97" s="84">
        <v>24.695843</v>
      </c>
      <c r="I97" s="23">
        <f t="shared" si="17"/>
        <v>2.9871901189219004E-2</v>
      </c>
      <c r="J97" s="84">
        <v>5.4346999999999999E-2</v>
      </c>
      <c r="K97" s="23">
        <f t="shared" si="18"/>
        <v>2.2006537699482461E-3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45.520590000000084</v>
      </c>
      <c r="I98" s="23">
        <f t="shared" si="17"/>
        <v>5.5061354518448839E-2</v>
      </c>
      <c r="J98" s="84">
        <f>+J82-SUM(J91:J97)</f>
        <v>7.764569999999992</v>
      </c>
      <c r="K98" s="23">
        <f t="shared" si="18"/>
        <v>0.17057270127649879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826.72484899999995</v>
      </c>
      <c r="I99" s="22">
        <f>SUM(I91:I98)</f>
        <v>1</v>
      </c>
      <c r="J99" s="45">
        <f>SUM(J91:J98)</f>
        <v>365.15482699999995</v>
      </c>
      <c r="K99" s="22">
        <f t="shared" si="18"/>
        <v>0.44168846193711059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208  proyectos presupuestados para el 2018, 110 no cuentan con ningún avance en ejecución del gasto, mientras que 53 (25.5% de proyectos) no superan el 50,0% de ejecución, 40 proyectos (19.2% del total) tienen un nivel de ejecución mayor al 50,0% pero no culminan al 100% y 5 proyectos por S/ 0.9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148.18989000000002</v>
      </c>
      <c r="I108" s="84">
        <v>0</v>
      </c>
      <c r="J108" s="31">
        <v>110</v>
      </c>
      <c r="K108" s="23">
        <f>+J108/$J$112</f>
        <v>0.52884615384615385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0.27765065673833716</v>
      </c>
      <c r="H109" s="84">
        <v>214.2214669999999</v>
      </c>
      <c r="I109" s="84">
        <v>59.478730999999996</v>
      </c>
      <c r="J109" s="31">
        <v>53</v>
      </c>
      <c r="K109" s="23">
        <f>+J109/$J$112</f>
        <v>0.25480769230769229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0.65760839846777097</v>
      </c>
      <c r="H110" s="84">
        <v>463.42548500000004</v>
      </c>
      <c r="I110" s="84">
        <v>304.75249100000002</v>
      </c>
      <c r="J110" s="31">
        <v>40</v>
      </c>
      <c r="K110" s="23">
        <f>+J110/$J$112</f>
        <v>0.19230769230769232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0.88800699999999999</v>
      </c>
      <c r="I111" s="84">
        <v>0.88800699999999999</v>
      </c>
      <c r="J111" s="31">
        <v>5</v>
      </c>
      <c r="K111" s="23">
        <f>+J111/$J$112</f>
        <v>2.403846153846154E-2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0.44164540287091342</v>
      </c>
      <c r="H112" s="45">
        <f t="shared" ref="H112:J112" si="20">SUM(H108:H111)</f>
        <v>826.72484899999995</v>
      </c>
      <c r="I112" s="45">
        <f t="shared" si="20"/>
        <v>365.11922900000002</v>
      </c>
      <c r="J112" s="32">
        <f t="shared" si="20"/>
        <v>208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13.5%, mientras que para los proyectos del tipo social se registra un avance del 20.4% al 27 de junio del 2018. Cabe resaltar que estos dos tipos de proyectos absorben el 94.4%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19" t="s">
        <v>18</v>
      </c>
      <c r="L126" s="61"/>
      <c r="M126" s="64"/>
      <c r="N126" s="64"/>
      <c r="O126" s="65"/>
    </row>
    <row r="127" spans="2:15" ht="15" customHeight="1" x14ac:dyDescent="0.25">
      <c r="B127" s="63"/>
      <c r="C127" s="64"/>
      <c r="D127" s="64"/>
      <c r="E127" s="61"/>
      <c r="F127" s="20" t="s">
        <v>13</v>
      </c>
      <c r="G127" s="11"/>
      <c r="H127" s="105">
        <v>430.46278200000006</v>
      </c>
      <c r="I127" s="23">
        <f>+H127/H$131</f>
        <v>0.59668661341388818</v>
      </c>
      <c r="J127" s="84">
        <v>58.297769000000002</v>
      </c>
      <c r="K127" s="23">
        <f>+J127/H127</f>
        <v>0.13543045168536777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250.60917000000001</v>
      </c>
      <c r="I128" s="23">
        <f t="shared" ref="I128:I130" si="21">+H128/H$131</f>
        <v>0.34738226669214195</v>
      </c>
      <c r="J128" s="84">
        <v>51.083781000000002</v>
      </c>
      <c r="K128" s="23">
        <f t="shared" ref="K128:K131" si="22">+J128/H128</f>
        <v>0.20383843496229606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19.240231000000001</v>
      </c>
      <c r="I129" s="23">
        <f t="shared" si="21"/>
        <v>2.666987427658939E-2</v>
      </c>
      <c r="J129" s="84">
        <v>5.5017009999999997</v>
      </c>
      <c r="K129" s="23">
        <f t="shared" si="22"/>
        <v>0.28594776226959018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21.109703</v>
      </c>
      <c r="I130" s="23">
        <f t="shared" si="21"/>
        <v>2.9261245617380676E-2</v>
      </c>
      <c r="J130" s="84">
        <v>7.0317379999999998</v>
      </c>
      <c r="K130" s="23">
        <f t="shared" si="22"/>
        <v>0.33310454438890019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721.42188599999997</v>
      </c>
      <c r="I131" s="22">
        <f>SUM(I127:I130)</f>
        <v>1.0000000000000002</v>
      </c>
      <c r="J131" s="45">
        <f>SUM(J127:J130)</f>
        <v>121.91498900000001</v>
      </c>
      <c r="K131" s="22">
        <f t="shared" si="22"/>
        <v>0.16899263990446778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9.2%, del mismo modo para proyectos SALUD se tiene un nivel de avance de 4.6%. Cabe destacar que solo estos dos sectores concentran el 58.9%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48</v>
      </c>
      <c r="G140" s="26"/>
      <c r="H140" s="84">
        <v>274.75312300000002</v>
      </c>
      <c r="I140" s="23">
        <f>+H140/H$148</f>
        <v>0.38084944237469393</v>
      </c>
      <c r="J140" s="84">
        <v>25.254083000000001</v>
      </c>
      <c r="K140" s="23">
        <f>+J140/H140</f>
        <v>9.1915544850785916E-2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56</v>
      </c>
      <c r="G141" s="26"/>
      <c r="H141" s="84">
        <v>149.852586</v>
      </c>
      <c r="I141" s="23">
        <f t="shared" ref="I141:I147" si="23">+H141/H$148</f>
        <v>0.20771838075342228</v>
      </c>
      <c r="J141" s="84">
        <v>6.9032109999999998</v>
      </c>
      <c r="K141" s="23">
        <f t="shared" ref="K141:K148" si="24">+J141/H141</f>
        <v>4.6066679156274284E-2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51</v>
      </c>
      <c r="G142" s="26"/>
      <c r="H142" s="84">
        <v>76.526943000000003</v>
      </c>
      <c r="I142" s="23">
        <f t="shared" si="23"/>
        <v>0.10607793370992907</v>
      </c>
      <c r="J142" s="84">
        <v>19.18683</v>
      </c>
      <c r="K142" s="23">
        <f t="shared" si="24"/>
        <v>0.25071993271703014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50</v>
      </c>
      <c r="G143" s="26"/>
      <c r="H143" s="84">
        <v>56.879612999999999</v>
      </c>
      <c r="I143" s="23">
        <f t="shared" si="23"/>
        <v>7.8843758560438237E-2</v>
      </c>
      <c r="J143" s="84">
        <v>15.557795</v>
      </c>
      <c r="K143" s="23">
        <f t="shared" si="24"/>
        <v>0.27352146365693453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58</v>
      </c>
      <c r="G144" s="26"/>
      <c r="H144" s="84">
        <v>41.797401000000001</v>
      </c>
      <c r="I144" s="23">
        <f t="shared" si="23"/>
        <v>5.793752838820862E-2</v>
      </c>
      <c r="J144" s="84">
        <v>9.3420690000000004</v>
      </c>
      <c r="K144" s="23">
        <f>+J144/H144</f>
        <v>0.22350837077166594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53</v>
      </c>
      <c r="G145" s="26"/>
      <c r="H145" s="84">
        <v>29.556414</v>
      </c>
      <c r="I145" s="23">
        <f t="shared" si="23"/>
        <v>4.0969666395732275E-2</v>
      </c>
      <c r="J145" s="84">
        <v>2.3230119999999999</v>
      </c>
      <c r="K145" s="23">
        <f t="shared" si="24"/>
        <v>7.8595867550102658E-2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49</v>
      </c>
      <c r="G146" s="26"/>
      <c r="H146" s="84">
        <v>28.994488</v>
      </c>
      <c r="I146" s="23">
        <f t="shared" si="23"/>
        <v>4.0190751850852503E-2</v>
      </c>
      <c r="J146" s="84">
        <v>21.794792000000001</v>
      </c>
      <c r="K146" s="23">
        <f t="shared" si="24"/>
        <v>0.75168742417524326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63.061317999999801</v>
      </c>
      <c r="I147" s="23">
        <f t="shared" si="23"/>
        <v>8.7412537966722853E-2</v>
      </c>
      <c r="J147" s="84">
        <f>+J131-SUM(J140:J146)</f>
        <v>21.553196999999997</v>
      </c>
      <c r="K147" s="23">
        <f t="shared" si="24"/>
        <v>0.34178158153941635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721.42188599999997</v>
      </c>
      <c r="I148" s="22">
        <f>SUM(I140:I147)</f>
        <v>0.99999999999999989</v>
      </c>
      <c r="J148" s="45">
        <f>SUM(J140:J147)</f>
        <v>121.91498900000001</v>
      </c>
      <c r="K148" s="22">
        <f t="shared" si="24"/>
        <v>0.16899263990446778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245  proyectos presupuestados para el 2018, 105 no cuentan con ningún avance en ejecución del gasto, mientras que 89 (36.3% de proyectos) no superan el 50,0% de ejecución, 50 proyectos (20.4% del total) tienen un nivel de ejecución mayor al 50,0% pero no culminan al 100% y 1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61.337660999999983</v>
      </c>
      <c r="I157" s="84">
        <v>0</v>
      </c>
      <c r="J157" s="31">
        <v>105</v>
      </c>
      <c r="K157" s="23">
        <f>+J157/J$161</f>
        <v>0.42857142857142855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0.12667677551134446</v>
      </c>
      <c r="H158" s="84">
        <v>596.40049799999997</v>
      </c>
      <c r="I158" s="84">
        <v>75.550092000000035</v>
      </c>
      <c r="J158" s="31">
        <v>89</v>
      </c>
      <c r="K158" s="23">
        <f t="shared" ref="K158:K160" si="26">+J158/J$161</f>
        <v>0.36326530612244901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0.72793333475764299</v>
      </c>
      <c r="H159" s="84">
        <v>63.656560000000006</v>
      </c>
      <c r="I159" s="84">
        <v>46.337731999999988</v>
      </c>
      <c r="J159" s="31">
        <v>50</v>
      </c>
      <c r="K159" s="23">
        <f t="shared" si="26"/>
        <v>0.20408163265306123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>
        <f t="shared" si="25"/>
        <v>1</v>
      </c>
      <c r="H160" s="84">
        <v>2.7167E-2</v>
      </c>
      <c r="I160" s="84">
        <v>2.7167E-2</v>
      </c>
      <c r="J160" s="31">
        <v>1</v>
      </c>
      <c r="K160" s="23">
        <f t="shared" si="26"/>
        <v>4.0816326530612249E-3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0.16899264267677075</v>
      </c>
      <c r="H161" s="45">
        <f t="shared" ref="H161:J161" si="27">SUM(H157:H160)</f>
        <v>721.42188599999997</v>
      </c>
      <c r="I161" s="45">
        <f t="shared" si="27"/>
        <v>121.91499100000003</v>
      </c>
      <c r="J161" s="32">
        <f t="shared" si="27"/>
        <v>245</v>
      </c>
      <c r="K161" s="22">
        <f>SUM(K157:K160)</f>
        <v>1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32.9%, mientras que para los proyectos del tipo social se registra un avance del 30.2% al 27 de junio del 2017. Cabe resaltar que estos dos tipos de proyectos absorben el 88.5%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672.36674599999992</v>
      </c>
      <c r="I176" s="23">
        <f>+H176/H$180</f>
        <v>0.39232721925890046</v>
      </c>
      <c r="J176" s="84">
        <v>221.21662900000004</v>
      </c>
      <c r="K176" s="23">
        <f>+J176/H176</f>
        <v>0.32901185300440194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843.89477699999998</v>
      </c>
      <c r="I177" s="23">
        <f>+H177/H$180</f>
        <v>0.49241413733974276</v>
      </c>
      <c r="J177" s="84">
        <v>254.879369</v>
      </c>
      <c r="K177" s="23">
        <f t="shared" ref="K177:K180" si="28">+J177/H177</f>
        <v>0.30202742800006688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50.377907999999998</v>
      </c>
      <c r="I178" s="23">
        <f t="shared" ref="I178:I179" si="29">+H178/H$180</f>
        <v>2.9395600950378825E-2</v>
      </c>
      <c r="J178" s="84">
        <v>20.004404000000001</v>
      </c>
      <c r="K178" s="23">
        <f t="shared" si="28"/>
        <v>0.39708683417342383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147.151285</v>
      </c>
      <c r="I179" s="23">
        <f t="shared" si="29"/>
        <v>8.5863042450978019E-2</v>
      </c>
      <c r="J179" s="84">
        <v>35.573754000000001</v>
      </c>
      <c r="K179" s="23">
        <f t="shared" si="28"/>
        <v>0.24174953008395408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1713.7907159999997</v>
      </c>
      <c r="I180" s="22">
        <f>SUM(I176:I179)</f>
        <v>1.0000000000000002</v>
      </c>
      <c r="J180" s="45">
        <f>SUM(J176:J179)</f>
        <v>531.67415600000004</v>
      </c>
      <c r="K180" s="22">
        <f t="shared" si="28"/>
        <v>0.31023283708814309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EDUCACION cuenta con el mayor presupuesto en esta región, con un nivel de ejecución del 29.3%, del mismo modo para proyectos TRANSPORTE se tiene un nivel de avance de 28.4%. Cabe destacar que solo estos dos sectores concentran el 37.7%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50</v>
      </c>
      <c r="G189" s="68"/>
      <c r="H189" s="84">
        <v>393.611109</v>
      </c>
      <c r="I189" s="23">
        <f>+H189/H$197</f>
        <v>0.22967279804076152</v>
      </c>
      <c r="J189" s="84">
        <v>115.423378</v>
      </c>
      <c r="K189" s="23">
        <f>+J189/H189</f>
        <v>0.29324217574357131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48</v>
      </c>
      <c r="G190" s="68"/>
      <c r="H190" s="84">
        <v>251.81716499999999</v>
      </c>
      <c r="I190" s="23">
        <f t="shared" ref="I190:I196" si="30">+H190/H$197</f>
        <v>0.14693577380775122</v>
      </c>
      <c r="J190" s="84">
        <v>71.417804000000004</v>
      </c>
      <c r="K190" s="23">
        <f t="shared" ref="K190:K192" si="31">+J190/H190</f>
        <v>0.28360975313180103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49</v>
      </c>
      <c r="G191" s="68"/>
      <c r="H191" s="84">
        <v>236.868503</v>
      </c>
      <c r="I191" s="23">
        <f t="shared" si="30"/>
        <v>0.13821320234062934</v>
      </c>
      <c r="J191" s="84">
        <v>76.464517999999998</v>
      </c>
      <c r="K191" s="23">
        <f t="shared" si="31"/>
        <v>0.32281420717215409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51</v>
      </c>
      <c r="G192" s="68"/>
      <c r="H192" s="84">
        <v>217.444613</v>
      </c>
      <c r="I192" s="23">
        <f t="shared" si="30"/>
        <v>0.12687932719551506</v>
      </c>
      <c r="J192" s="84">
        <v>80.674096000000006</v>
      </c>
      <c r="K192" s="23">
        <f t="shared" si="31"/>
        <v>0.37100986263568647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54</v>
      </c>
      <c r="G193" s="68"/>
      <c r="H193" s="84">
        <v>147.151285</v>
      </c>
      <c r="I193" s="23">
        <f t="shared" si="30"/>
        <v>8.5863042450978019E-2</v>
      </c>
      <c r="J193" s="84">
        <v>35.573754000000001</v>
      </c>
      <c r="K193" s="23">
        <f>+J193/H193</f>
        <v>0.24174953008395408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93</v>
      </c>
      <c r="G194" s="68"/>
      <c r="H194" s="84">
        <v>103.509287</v>
      </c>
      <c r="I194" s="23">
        <f t="shared" si="30"/>
        <v>6.0397857237546163E-2</v>
      </c>
      <c r="J194" s="84">
        <v>37.227339999999998</v>
      </c>
      <c r="K194" s="23">
        <f t="shared" ref="K194:K197" si="32">+J194/H194</f>
        <v>0.3596521730460765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56</v>
      </c>
      <c r="G195" s="68"/>
      <c r="H195" s="84">
        <v>83.258927999999997</v>
      </c>
      <c r="I195" s="23">
        <f t="shared" si="30"/>
        <v>4.8581735927667381E-2</v>
      </c>
      <c r="J195" s="84">
        <v>12.545591999999999</v>
      </c>
      <c r="K195" s="23">
        <f t="shared" si="32"/>
        <v>0.15068164221379357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280.12982599999964</v>
      </c>
      <c r="I196" s="23">
        <f t="shared" si="30"/>
        <v>0.16345626299915123</v>
      </c>
      <c r="J196" s="84">
        <f>+J180-SUM(J189:J195)</f>
        <v>102.34767400000004</v>
      </c>
      <c r="K196" s="23">
        <f t="shared" si="32"/>
        <v>0.36535800368504912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1713.7907159999997</v>
      </c>
      <c r="I197" s="22">
        <f>SUM(I189:I196)</f>
        <v>1</v>
      </c>
      <c r="J197" s="45">
        <f>SUM(J189:J196)</f>
        <v>531.67415600000004</v>
      </c>
      <c r="K197" s="22">
        <f t="shared" si="32"/>
        <v>0.31023283708814309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2,909  proyectos presupuestados para el 2018, 987 no cuentan con ningún avance en ejecución del gasto, mientras que 938 (32.2% de proyectos) no superan el 50,0% de ejecución, 835 proyectos (28.7% del total) tienen un nivel de ejecución mayor al 50,0% pero no culminan al 100% y 149 proyectos por S/ 9.6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250.06153900000012</v>
      </c>
      <c r="I206" s="84">
        <v>0</v>
      </c>
      <c r="J206" s="31">
        <v>987</v>
      </c>
      <c r="K206" s="23">
        <f>+J206/J$210</f>
        <v>0.3392918528704022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0.22449072758019473</v>
      </c>
      <c r="H207" s="84">
        <v>1077.6880480000002</v>
      </c>
      <c r="I207" s="84">
        <v>241.93097399999988</v>
      </c>
      <c r="J207" s="31">
        <v>938</v>
      </c>
      <c r="K207" s="23">
        <f t="shared" ref="K207:K209" si="34">+J207/J$210</f>
        <v>0.3224475764867652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0.74417044699085655</v>
      </c>
      <c r="H208" s="84">
        <v>376.41436600000003</v>
      </c>
      <c r="I208" s="84">
        <v>280.11644699999988</v>
      </c>
      <c r="J208" s="31">
        <v>835</v>
      </c>
      <c r="K208" s="23">
        <f t="shared" si="34"/>
        <v>0.28704022000687524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9.6267629999999986</v>
      </c>
      <c r="I209" s="84">
        <v>9.6267629999999986</v>
      </c>
      <c r="J209" s="31">
        <v>149</v>
      </c>
      <c r="K209" s="23">
        <f t="shared" si="34"/>
        <v>5.1220350635957375E-2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0.31023285342619378</v>
      </c>
      <c r="H210" s="45">
        <f t="shared" ref="H210:J210" si="35">SUM(H206:H209)</f>
        <v>1713.7907160000002</v>
      </c>
      <c r="I210" s="45">
        <f t="shared" si="35"/>
        <v>531.67418399999974</v>
      </c>
      <c r="J210" s="32">
        <f t="shared" si="35"/>
        <v>2909</v>
      </c>
      <c r="K210" s="22">
        <f>SUM(K206:K209)</f>
        <v>1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F149:K149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  <mergeCell ref="F89:K89"/>
    <mergeCell ref="F90:G90"/>
    <mergeCell ref="C121:N122"/>
    <mergeCell ref="C72:N73"/>
    <mergeCell ref="E75:L75"/>
    <mergeCell ref="F76:K76"/>
    <mergeCell ref="F77:G77"/>
    <mergeCell ref="F83:K83"/>
    <mergeCell ref="F41:G41"/>
    <mergeCell ref="C36:N37"/>
    <mergeCell ref="F57:K57"/>
    <mergeCell ref="F64:K64"/>
    <mergeCell ref="C70:N70"/>
    <mergeCell ref="B1:O2"/>
    <mergeCell ref="C7:N7"/>
    <mergeCell ref="C9:N10"/>
    <mergeCell ref="E14:F15"/>
    <mergeCell ref="G14:I14"/>
    <mergeCell ref="J14:L14"/>
    <mergeCell ref="E12:L12"/>
    <mergeCell ref="E13:L13"/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</mergeCells>
  <conditionalFormatting sqref="I82">
    <cfRule type="cellIs" dxfId="9" priority="2" operator="equal">
      <formula>0</formula>
    </cfRule>
  </conditionalFormatting>
  <conditionalFormatting sqref="I102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3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ht="15" customHeight="1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178.8 millones lo que equivale a un avance en la ejecución del presupuesto del 34.3%. Por niveles de gobierno, el Gobierno Nacional viene ejecutando el 42.6% del presupuesto para esta región, seguido del Gobierno Regional (23.4%) y de los gobiernos locales en conjunto que tienen una ejecución del 28.9%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ht="15" customHeight="1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279.32578000000001</v>
      </c>
      <c r="H16" s="7">
        <v>118.932067</v>
      </c>
      <c r="I16" s="8">
        <f>+H16/G16</f>
        <v>0.42578263631806557</v>
      </c>
      <c r="J16" s="7">
        <v>274.35627199999999</v>
      </c>
      <c r="K16" s="7">
        <v>256.48941400000001</v>
      </c>
      <c r="L16" s="8">
        <f t="shared" ref="L16:L19" si="0">+K16/J16</f>
        <v>0.93487716584806202</v>
      </c>
      <c r="M16" s="17">
        <f>+(I16-L16)*100</f>
        <v>-50.909452952999644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180.047571</v>
      </c>
      <c r="H17" s="7">
        <v>42.073650000000001</v>
      </c>
      <c r="I17" s="8">
        <f t="shared" ref="I17:I19" si="1">+H17/G17</f>
        <v>0.23368074207454873</v>
      </c>
      <c r="J17" s="7">
        <v>126.83745399999999</v>
      </c>
      <c r="K17" s="7">
        <v>111.987503</v>
      </c>
      <c r="L17" s="8">
        <f t="shared" si="0"/>
        <v>0.88292140427227439</v>
      </c>
      <c r="M17" s="17">
        <f t="shared" ref="M17:M19" si="2">+(I17-L17)*100</f>
        <v>-64.92406621977257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61.586936000000001</v>
      </c>
      <c r="H18" s="7">
        <v>17.826578000000001</v>
      </c>
      <c r="I18" s="8">
        <f t="shared" si="1"/>
        <v>0.28945388677884543</v>
      </c>
      <c r="J18" s="7">
        <v>78.703228999999993</v>
      </c>
      <c r="K18" s="7">
        <v>40.919383000000003</v>
      </c>
      <c r="L18" s="8">
        <f t="shared" si="0"/>
        <v>0.51992000226572666</v>
      </c>
      <c r="M18" s="17">
        <f t="shared" si="2"/>
        <v>-23.046611548688123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520.96028699999999</v>
      </c>
      <c r="H19" s="15">
        <f t="shared" si="3"/>
        <v>178.83229500000002</v>
      </c>
      <c r="I19" s="16">
        <f t="shared" si="1"/>
        <v>0.34327433292434439</v>
      </c>
      <c r="J19" s="14">
        <f t="shared" ref="J19:K19" si="4">SUM(J16:J18)</f>
        <v>479.89695499999993</v>
      </c>
      <c r="K19" s="14">
        <f t="shared" si="4"/>
        <v>409.3963</v>
      </c>
      <c r="L19" s="16">
        <f t="shared" si="0"/>
        <v>0.85309209765667304</v>
      </c>
      <c r="M19" s="17">
        <f t="shared" si="2"/>
        <v>-50.981776473232863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35.3%, mientras que para los proyectos del tipo social se registra un avance del 34.6% al 06 de junio 2018. Cabe resaltar que estos dos tipos de proyectos absorben el 94.9%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320.36451099999999</v>
      </c>
      <c r="I29" s="23">
        <f>+H29/H$33</f>
        <v>0.61494996642613553</v>
      </c>
      <c r="J29" s="105">
        <f>+J78+J127+J176</f>
        <v>113.13488699999999</v>
      </c>
      <c r="K29" s="23">
        <f>+J29/H29</f>
        <v>0.35314425635616048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5">+H79+H128+H177</f>
        <v>174.09931700000004</v>
      </c>
      <c r="I30" s="23">
        <f t="shared" ref="I30:I32" si="6">+H30/H$33</f>
        <v>0.3341892296677117</v>
      </c>
      <c r="J30" s="84">
        <f t="shared" ref="J30:J32" si="7">+J79+J128+J177</f>
        <v>60.207158999999997</v>
      </c>
      <c r="K30" s="23">
        <f t="shared" ref="K30:K33" si="8">+J30/H30</f>
        <v>0.34582076505216836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5"/>
        <v>12.342479000000001</v>
      </c>
      <c r="I31" s="23">
        <f t="shared" si="6"/>
        <v>2.369178478281973E-2</v>
      </c>
      <c r="J31" s="84">
        <f t="shared" si="7"/>
        <v>0.38558700000000001</v>
      </c>
      <c r="K31" s="23">
        <f t="shared" si="8"/>
        <v>3.1240644606322601E-2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5"/>
        <v>14.153980000000001</v>
      </c>
      <c r="I32" s="23">
        <f t="shared" si="6"/>
        <v>2.7169019123332902E-2</v>
      </c>
      <c r="J32" s="84">
        <f t="shared" si="7"/>
        <v>5.1046619999999994</v>
      </c>
      <c r="K32" s="23">
        <f t="shared" si="8"/>
        <v>0.36065205687728819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520.96028700000011</v>
      </c>
      <c r="I33" s="22">
        <f>SUM(I29:I32)</f>
        <v>0.99999999999999989</v>
      </c>
      <c r="J33" s="45">
        <f>SUM(J29:J32)</f>
        <v>178.83229499999996</v>
      </c>
      <c r="K33" s="22">
        <f t="shared" si="8"/>
        <v>0.34327433292434423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ht="15" customHeight="1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40.3%, del mismo modo para proyectos EDUCACION se tiene un nivel de avance de 40.9%. Cabe destacar que solo estos dos sectores concentran el 75.2%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48</v>
      </c>
      <c r="G42" s="68"/>
      <c r="H42" s="84">
        <v>259.90058799999997</v>
      </c>
      <c r="I42" s="23">
        <f>+H42/H$50</f>
        <v>0.49888752460703384</v>
      </c>
      <c r="J42" s="84">
        <v>104.684991</v>
      </c>
      <c r="K42" s="23">
        <f>+J42/H42</f>
        <v>0.40278858853524413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50</v>
      </c>
      <c r="G43" s="68"/>
      <c r="H43" s="84">
        <v>131.861898</v>
      </c>
      <c r="I43" s="23">
        <f t="shared" ref="I43:I49" si="9">+H43/H$50</f>
        <v>0.25311314756704278</v>
      </c>
      <c r="J43" s="84">
        <v>53.872171000000002</v>
      </c>
      <c r="K43" s="23">
        <f t="shared" ref="K43:K50" si="10">+J43/H43</f>
        <v>0.40854994366909542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51</v>
      </c>
      <c r="G44" s="68"/>
      <c r="H44" s="84">
        <v>39.690110999999995</v>
      </c>
      <c r="I44" s="23">
        <f t="shared" si="9"/>
        <v>7.6186442595383444E-2</v>
      </c>
      <c r="J44" s="84">
        <v>3.7168349999999997</v>
      </c>
      <c r="K44" s="23">
        <f t="shared" si="10"/>
        <v>9.3646374533948779E-2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49</v>
      </c>
      <c r="G45" s="68"/>
      <c r="H45" s="84">
        <v>26.785456999999997</v>
      </c>
      <c r="I45" s="23">
        <f t="shared" si="9"/>
        <v>5.1415544847471246E-2</v>
      </c>
      <c r="J45" s="84">
        <v>2.3464389999999997</v>
      </c>
      <c r="K45" s="23">
        <f t="shared" si="10"/>
        <v>8.7601230772355307E-2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58</v>
      </c>
      <c r="G46" s="68"/>
      <c r="H46" s="84">
        <v>13.160176</v>
      </c>
      <c r="I46" s="23">
        <f t="shared" si="9"/>
        <v>2.52613804322478E-2</v>
      </c>
      <c r="J46" s="84">
        <v>3.4411430000000003</v>
      </c>
      <c r="K46" s="23">
        <f t="shared" si="10"/>
        <v>0.26148153337766916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54</v>
      </c>
      <c r="G47" s="68"/>
      <c r="H47" s="84">
        <v>12.278596</v>
      </c>
      <c r="I47" s="23">
        <f t="shared" si="9"/>
        <v>2.3569159312905548E-2</v>
      </c>
      <c r="J47" s="84">
        <v>5.0896829999999991</v>
      </c>
      <c r="K47" s="23">
        <f t="shared" si="10"/>
        <v>0.41451669229934751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59</v>
      </c>
      <c r="G48" s="68"/>
      <c r="H48" s="84">
        <v>8.9338470000000001</v>
      </c>
      <c r="I48" s="23">
        <f t="shared" si="9"/>
        <v>1.7148806200653829E-2</v>
      </c>
      <c r="J48" s="84">
        <v>0.264407</v>
      </c>
      <c r="K48" s="23">
        <f t="shared" si="10"/>
        <v>2.9596096731900601E-2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28.349614000000145</v>
      </c>
      <c r="I49" s="23">
        <f t="shared" si="9"/>
        <v>5.4417994437261467E-2</v>
      </c>
      <c r="J49" s="84">
        <f>+J33-SUM(J42:J48)</f>
        <v>5.4166259999999227</v>
      </c>
      <c r="K49" s="23">
        <f t="shared" si="10"/>
        <v>0.19106524695538693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520.96028700000011</v>
      </c>
      <c r="I50" s="22">
        <f>SUM(I42:I49)</f>
        <v>1</v>
      </c>
      <c r="J50" s="45">
        <f>SUM(J42:J49)</f>
        <v>178.83229499999996</v>
      </c>
      <c r="K50" s="22">
        <f t="shared" si="10"/>
        <v>0.34327433292434423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237  proyectos presupuestados para el 2018, 90 no cuentan con ningún avance en ejecución del gasto, mientras que 73 (30.8% de proyectos) no superan el 50,0% de ejecución, 67 proyectos (28.3% del total) tienen un nivel de ejecución mayor al 50,0% pero no culminan al 100% y 7 proyectos por S/ 1.3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78.270556000000013</v>
      </c>
      <c r="I59" s="18">
        <f t="shared" ref="I59:J62" si="11">+I108+I157+I206</f>
        <v>0</v>
      </c>
      <c r="J59" s="18">
        <f t="shared" si="11"/>
        <v>90</v>
      </c>
      <c r="K59" s="23">
        <f>+J59/J$63</f>
        <v>0.379746835443038</v>
      </c>
      <c r="L59" s="28"/>
      <c r="M59" s="33">
        <f>SUM(J60:J62)</f>
        <v>147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0.3715190412030166</v>
      </c>
      <c r="H60" s="18">
        <f t="shared" ref="H60:H62" si="13">+H109+H158+H207</f>
        <v>398.786069</v>
      </c>
      <c r="I60" s="18">
        <f t="shared" si="11"/>
        <v>148.15661800000001</v>
      </c>
      <c r="J60" s="18">
        <f t="shared" si="11"/>
        <v>73</v>
      </c>
      <c r="K60" s="23">
        <f t="shared" ref="K60:K62" si="14">+J60/J$63</f>
        <v>0.30801687763713081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0.68982493399450651</v>
      </c>
      <c r="H61" s="18">
        <f t="shared" si="13"/>
        <v>42.646828999999997</v>
      </c>
      <c r="I61" s="18">
        <f t="shared" si="11"/>
        <v>29.418846000000002</v>
      </c>
      <c r="J61" s="18">
        <f t="shared" si="11"/>
        <v>67</v>
      </c>
      <c r="K61" s="23">
        <f t="shared" si="14"/>
        <v>0.28270042194092826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1.2688329999999999</v>
      </c>
      <c r="I62" s="18">
        <f t="shared" si="11"/>
        <v>1.2688329999999999</v>
      </c>
      <c r="J62" s="18">
        <f t="shared" si="11"/>
        <v>7</v>
      </c>
      <c r="K62" s="23">
        <f t="shared" si="14"/>
        <v>2.9535864978902954E-2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0.343289463686962</v>
      </c>
      <c r="H63" s="15">
        <f t="shared" ref="H63:J63" si="15">SUM(H59:H62)</f>
        <v>520.97228699999994</v>
      </c>
      <c r="I63" s="15">
        <f t="shared" si="15"/>
        <v>178.84429700000001</v>
      </c>
      <c r="J63" s="29">
        <f t="shared" si="15"/>
        <v>237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43.6%, mientras que para los proyectos del tipo social se registra un avance del 49.5% al 27 de junio del 2018. Cabe resaltar que estos dos tipos de proyectos absorben el 95.5%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229.98073499999998</v>
      </c>
      <c r="I78" s="23">
        <f>+H78/$H$82</f>
        <v>0.82334231734714913</v>
      </c>
      <c r="J78" s="84">
        <v>100.349356</v>
      </c>
      <c r="K78" s="23">
        <f>+J78/H78</f>
        <v>0.43633809588442268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36.900763000000005</v>
      </c>
      <c r="I79" s="23">
        <f>+H79/$H$82</f>
        <v>0.13210654240364067</v>
      </c>
      <c r="J79" s="84">
        <v>18.248325999999999</v>
      </c>
      <c r="K79" s="23">
        <f t="shared" ref="K79:K82" si="16">+J79/H79</f>
        <v>0.4945243544151105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10.158516000000001</v>
      </c>
      <c r="I80" s="23">
        <f>+H80/$H$82</f>
        <v>3.6367985797802121E-2</v>
      </c>
      <c r="J80" s="84">
        <v>0.264407</v>
      </c>
      <c r="K80" s="23">
        <f t="shared" si="16"/>
        <v>2.6028112767652281E-2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2.2857659999999997</v>
      </c>
      <c r="I81" s="23">
        <f>+H81/$H$82</f>
        <v>8.1831544514079577E-3</v>
      </c>
      <c r="J81" s="84">
        <v>6.9979E-2</v>
      </c>
      <c r="K81" s="23">
        <f t="shared" si="16"/>
        <v>3.0615119832913783E-2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279.32578000000001</v>
      </c>
      <c r="I82" s="22">
        <f>+H82/$H$82</f>
        <v>1</v>
      </c>
      <c r="J82" s="45">
        <f>SUM(J78:J81)</f>
        <v>118.932068</v>
      </c>
      <c r="K82" s="22">
        <f t="shared" si="16"/>
        <v>0.42578263989811466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45.7%, del mismo modo para proyectos EDUCACION se tiene un nivel de avance de 55.6%. Cabe destacar que solo estos dos sectores concentran el 88.3%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215.28245699999999</v>
      </c>
      <c r="I91" s="23">
        <f t="shared" ref="I91:I98" si="17">+H91/$H$99</f>
        <v>0.77072176080560839</v>
      </c>
      <c r="J91" s="84">
        <v>98.323384000000004</v>
      </c>
      <c r="K91" s="23">
        <f>+J91/H91</f>
        <v>0.45671805018464651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50</v>
      </c>
      <c r="G92" s="26"/>
      <c r="H92" s="84">
        <v>31.369281999999998</v>
      </c>
      <c r="I92" s="23">
        <f t="shared" si="17"/>
        <v>0.11230356897240204</v>
      </c>
      <c r="J92" s="84">
        <v>17.426242999999999</v>
      </c>
      <c r="K92" s="23">
        <f t="shared" ref="K92:K99" si="18">+J92/H92</f>
        <v>0.55551934532642477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59</v>
      </c>
      <c r="G93" s="26"/>
      <c r="H93" s="84">
        <v>8.9338470000000001</v>
      </c>
      <c r="I93" s="23">
        <f t="shared" si="17"/>
        <v>3.1983610678541739E-2</v>
      </c>
      <c r="J93" s="84">
        <v>0.264407</v>
      </c>
      <c r="K93" s="23">
        <f t="shared" si="18"/>
        <v>2.9596096731900601E-2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51</v>
      </c>
      <c r="G94" s="26"/>
      <c r="H94" s="84">
        <v>7.0795640000000004</v>
      </c>
      <c r="I94" s="23">
        <f t="shared" si="17"/>
        <v>2.5345186541679041E-2</v>
      </c>
      <c r="J94" s="84">
        <v>1.4840739999999999</v>
      </c>
      <c r="K94" s="23">
        <f t="shared" si="18"/>
        <v>0.20962788103900182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56</v>
      </c>
      <c r="G95" s="26"/>
      <c r="H95" s="84">
        <v>5.4989910000000002</v>
      </c>
      <c r="I95" s="23">
        <f t="shared" si="17"/>
        <v>1.9686657636828222E-2</v>
      </c>
      <c r="J95" s="84">
        <v>0.82208300000000001</v>
      </c>
      <c r="K95" s="23">
        <f t="shared" si="18"/>
        <v>0.14949706227924359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58</v>
      </c>
      <c r="G96" s="26"/>
      <c r="H96" s="84">
        <v>3.662744</v>
      </c>
      <c r="I96" s="23">
        <f t="shared" si="17"/>
        <v>1.3112803265062036E-2</v>
      </c>
      <c r="J96" s="84">
        <v>0.201433</v>
      </c>
      <c r="K96" s="23">
        <f t="shared" si="18"/>
        <v>5.4995107493179977E-2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98</v>
      </c>
      <c r="G97" s="26"/>
      <c r="H97" s="84">
        <v>2.3402310000000002</v>
      </c>
      <c r="I97" s="23">
        <f t="shared" si="17"/>
        <v>8.3781418242168705E-3</v>
      </c>
      <c r="J97" s="84">
        <v>3.9294999999999997E-2</v>
      </c>
      <c r="K97" s="23">
        <f t="shared" si="18"/>
        <v>1.6791077462011226E-2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5.1586640000000443</v>
      </c>
      <c r="I98" s="23">
        <f t="shared" si="17"/>
        <v>1.846827027566179E-2</v>
      </c>
      <c r="J98" s="84">
        <f>+J82-SUM(J91:J97)</f>
        <v>0.3711489999999884</v>
      </c>
      <c r="K98" s="23">
        <f t="shared" si="18"/>
        <v>7.1946728842968877E-2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279.32578000000001</v>
      </c>
      <c r="I99" s="22">
        <f>SUM(I91:I98)</f>
        <v>1.0000000000000002</v>
      </c>
      <c r="J99" s="45">
        <f>SUM(J91:J98)</f>
        <v>118.932068</v>
      </c>
      <c r="K99" s="22">
        <f t="shared" si="18"/>
        <v>0.42578263989811466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35  proyectos presupuestados para el 2018, 17 no cuentan con ningún avance en ejecución del gasto, mientras que 13 (37.1% de proyectos) no superan el 50,0% de ejecución, 5 proyectos (14.3% del total) tienen un nivel de ejecución mayor al 50,0% pero no culminan al 100% y 0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20.443556000000001</v>
      </c>
      <c r="I108" s="84">
        <v>0</v>
      </c>
      <c r="J108" s="31">
        <v>17</v>
      </c>
      <c r="K108" s="23">
        <f>+J108/$J$112</f>
        <v>0.48571428571428571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0.44224704639253526</v>
      </c>
      <c r="H109" s="84">
        <v>238.66246899999999</v>
      </c>
      <c r="I109" s="84">
        <v>105.54777200000001</v>
      </c>
      <c r="J109" s="31">
        <v>13</v>
      </c>
      <c r="K109" s="23">
        <f>+J109/$J$112</f>
        <v>0.37142857142857144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0.66194165062830879</v>
      </c>
      <c r="H110" s="84">
        <v>20.219754999999999</v>
      </c>
      <c r="I110" s="84">
        <v>13.384297999999999</v>
      </c>
      <c r="J110" s="31">
        <v>5</v>
      </c>
      <c r="K110" s="23">
        <f>+J110/$J$112</f>
        <v>0.14285714285714285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1.2E-2</v>
      </c>
      <c r="I111" s="84">
        <v>1.2E-2</v>
      </c>
      <c r="J111" s="31">
        <v>0</v>
      </c>
      <c r="K111" s="23">
        <f>+J111/$J$112</f>
        <v>0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0.4258073147141071</v>
      </c>
      <c r="H112" s="45">
        <f t="shared" ref="H112:J112" si="20">SUM(H108:H111)</f>
        <v>279.33778000000001</v>
      </c>
      <c r="I112" s="45">
        <f t="shared" si="20"/>
        <v>118.94407000000001</v>
      </c>
      <c r="J112" s="32">
        <f t="shared" si="20"/>
        <v>35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8.1%, mientras que para los proyectos del tipo social se registra un avance del 32.5% al 27 de junio del 2018. Cabe resaltar que estos dos tipos de proyectos absorben el 95.8%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19" t="s">
        <v>18</v>
      </c>
      <c r="L126" s="61"/>
      <c r="M126" s="64"/>
      <c r="N126" s="64"/>
      <c r="O126" s="65"/>
    </row>
    <row r="127" spans="2:15" ht="15" customHeight="1" x14ac:dyDescent="0.25">
      <c r="B127" s="63"/>
      <c r="C127" s="64"/>
      <c r="D127" s="64"/>
      <c r="E127" s="61"/>
      <c r="F127" s="20" t="s">
        <v>13</v>
      </c>
      <c r="G127" s="11"/>
      <c r="H127" s="105">
        <v>73.333576999999991</v>
      </c>
      <c r="I127" s="23">
        <f>+H127/H$131</f>
        <v>0.40730111821391907</v>
      </c>
      <c r="J127" s="84">
        <v>5.9399660000000001</v>
      </c>
      <c r="K127" s="23">
        <f>+J127/H127</f>
        <v>8.0999267225162097E-2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99.211594000000019</v>
      </c>
      <c r="I128" s="23">
        <f t="shared" ref="I128:I130" si="21">+H128/H$131</f>
        <v>0.55102989420501547</v>
      </c>
      <c r="J128" s="84">
        <v>32.234817999999997</v>
      </c>
      <c r="K128" s="23">
        <f t="shared" ref="K128:K131" si="22">+J128/H128</f>
        <v>0.32490978826527062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0</v>
      </c>
      <c r="I129" s="23">
        <f t="shared" si="21"/>
        <v>0</v>
      </c>
      <c r="J129" s="84">
        <v>0</v>
      </c>
      <c r="K129" s="23" t="e">
        <f t="shared" si="22"/>
        <v>#DIV/0!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7.5023999999999997</v>
      </c>
      <c r="I130" s="23">
        <f t="shared" si="21"/>
        <v>4.166898758106545E-2</v>
      </c>
      <c r="J130" s="84">
        <v>3.8988649999999998</v>
      </c>
      <c r="K130" s="23">
        <f t="shared" si="22"/>
        <v>0.51968236830880787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180.047571</v>
      </c>
      <c r="I131" s="22">
        <f>SUM(I127:I130)</f>
        <v>1</v>
      </c>
      <c r="J131" s="45">
        <f>SUM(J127:J130)</f>
        <v>42.073648999999996</v>
      </c>
      <c r="K131" s="22">
        <f t="shared" si="22"/>
        <v>0.23368073652046101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EDUCACION cuenta con el mayor presupuesto en esta región, con un nivel de ejecución del 37.1%, del mismo modo para proyectos TRANSPORTE se tiene un nivel de avance de 8.3%. Cabe destacar que solo estos dos sectores concentran el 69.8%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50</v>
      </c>
      <c r="G140" s="26"/>
      <c r="H140" s="84">
        <v>85.995845000000003</v>
      </c>
      <c r="I140" s="23">
        <f>+H140/H$148</f>
        <v>0.4776284652015661</v>
      </c>
      <c r="J140" s="84">
        <v>31.934170999999999</v>
      </c>
      <c r="K140" s="23">
        <f>+J140/H140</f>
        <v>0.37134551093718537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48</v>
      </c>
      <c r="G141" s="26"/>
      <c r="H141" s="84">
        <v>39.745019999999997</v>
      </c>
      <c r="I141" s="23">
        <f t="shared" ref="I141:I147" si="23">+H141/H$148</f>
        <v>0.2207473268273083</v>
      </c>
      <c r="J141" s="84">
        <v>3.2993579999999998</v>
      </c>
      <c r="K141" s="23">
        <f t="shared" ref="K141:K148" si="24">+J141/H141</f>
        <v>8.3013117115049884E-2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51</v>
      </c>
      <c r="G142" s="26"/>
      <c r="H142" s="84">
        <v>30.327658</v>
      </c>
      <c r="I142" s="23">
        <f t="shared" si="23"/>
        <v>0.1684424723508211</v>
      </c>
      <c r="J142" s="84">
        <v>1.725678</v>
      </c>
      <c r="K142" s="23">
        <f t="shared" si="24"/>
        <v>5.6901129655313312E-2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49</v>
      </c>
      <c r="G143" s="26"/>
      <c r="H143" s="84">
        <v>11.340343000000001</v>
      </c>
      <c r="I143" s="23">
        <f t="shared" si="23"/>
        <v>6.2985259601197288E-2</v>
      </c>
      <c r="J143" s="84">
        <v>0.14662900000000001</v>
      </c>
      <c r="K143" s="23">
        <f t="shared" si="24"/>
        <v>1.2929855825348493E-2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54</v>
      </c>
      <c r="G144" s="26"/>
      <c r="H144" s="84">
        <v>7.5023999999999997</v>
      </c>
      <c r="I144" s="23">
        <f t="shared" si="23"/>
        <v>4.166898758106545E-2</v>
      </c>
      <c r="J144" s="84">
        <v>3.8988649999999998</v>
      </c>
      <c r="K144" s="23">
        <f>+J144/H144</f>
        <v>0.51968236830880787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58</v>
      </c>
      <c r="G145" s="26"/>
      <c r="H145" s="84">
        <v>2.382657</v>
      </c>
      <c r="I145" s="23">
        <f t="shared" si="23"/>
        <v>1.323348594355655E-2</v>
      </c>
      <c r="J145" s="84">
        <v>0.84717500000000001</v>
      </c>
      <c r="K145" s="23">
        <f t="shared" si="24"/>
        <v>0.35555894113168618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56</v>
      </c>
      <c r="G146" s="26"/>
      <c r="H146" s="84">
        <v>1.871615</v>
      </c>
      <c r="I146" s="23">
        <f t="shared" si="23"/>
        <v>1.0395113855770929E-2</v>
      </c>
      <c r="J146" s="84">
        <v>0.15038199999999999</v>
      </c>
      <c r="K146" s="23">
        <f t="shared" si="24"/>
        <v>8.0348789681638583E-2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0.88203300000003537</v>
      </c>
      <c r="I147" s="23">
        <f t="shared" si="23"/>
        <v>4.8988886387144612E-3</v>
      </c>
      <c r="J147" s="84">
        <f>+J131-SUM(J140:J146)</f>
        <v>7.1390999999998428E-2</v>
      </c>
      <c r="K147" s="23">
        <f t="shared" si="24"/>
        <v>8.0939148535253858E-2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180.047571</v>
      </c>
      <c r="I148" s="22">
        <f>SUM(I140:I147)</f>
        <v>1.0000000000000002</v>
      </c>
      <c r="J148" s="45">
        <f>SUM(J140:J147)</f>
        <v>42.073648999999996</v>
      </c>
      <c r="K148" s="22">
        <f t="shared" si="24"/>
        <v>0.23368073652046101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92  proyectos presupuestados para el 2018, 27 no cuentan con ningún avance en ejecución del gasto, mientras que 36 (39.1% de proyectos) no superan el 50,0% de ejecución, 27 proyectos (29.3% del total) tienen un nivel de ejecución mayor al 50,0% pero no culminan al 100% y 2 proyectos por S/ 0.2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40.562399000000006</v>
      </c>
      <c r="I157" s="84">
        <v>0</v>
      </c>
      <c r="J157" s="31">
        <v>27</v>
      </c>
      <c r="K157" s="23">
        <f>+J157/J$161</f>
        <v>0.29347826086956524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0.26748672544238888</v>
      </c>
      <c r="H158" s="84">
        <v>126.74904500000002</v>
      </c>
      <c r="I158" s="84">
        <v>33.903686999999998</v>
      </c>
      <c r="J158" s="31">
        <v>36</v>
      </c>
      <c r="K158" s="23">
        <f t="shared" ref="K158:K160" si="26">+J158/J$161</f>
        <v>0.39130434782608697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0.63537280593706102</v>
      </c>
      <c r="H159" s="84">
        <v>12.522828999999998</v>
      </c>
      <c r="I159" s="84">
        <v>7.9566649999999992</v>
      </c>
      <c r="J159" s="31">
        <v>27</v>
      </c>
      <c r="K159" s="23">
        <f t="shared" si="26"/>
        <v>0.29347826086956524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>
        <f t="shared" si="25"/>
        <v>1</v>
      </c>
      <c r="H160" s="84">
        <v>0.21329799999999999</v>
      </c>
      <c r="I160" s="84">
        <v>0.21329799999999999</v>
      </c>
      <c r="J160" s="31">
        <v>2</v>
      </c>
      <c r="K160" s="23">
        <f t="shared" si="26"/>
        <v>2.1739130434782608E-2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0.2336807420745487</v>
      </c>
      <c r="H161" s="45">
        <f t="shared" ref="H161:J161" si="27">SUM(H157:H160)</f>
        <v>180.04757100000003</v>
      </c>
      <c r="I161" s="45">
        <f t="shared" si="27"/>
        <v>42.073650000000001</v>
      </c>
      <c r="J161" s="32">
        <f t="shared" si="27"/>
        <v>92</v>
      </c>
      <c r="K161" s="22">
        <f>SUM(K157:K160)</f>
        <v>1.0000000000000002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40.1%, mientras que para los proyectos del tipo social se registra un avance del 25.6% al 27 de junio del 2017. Cabe resaltar que estos dos tipos de proyectos absorben el 89.4%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17.050198999999999</v>
      </c>
      <c r="I176" s="23">
        <f>+H176/H$180</f>
        <v>0.27684765808125278</v>
      </c>
      <c r="J176" s="84">
        <v>6.8455649999999997</v>
      </c>
      <c r="K176" s="23">
        <f>+J176/H176</f>
        <v>0.40149472742224301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37.986960000000003</v>
      </c>
      <c r="I177" s="23">
        <f>+H177/H$180</f>
        <v>0.61680223870854689</v>
      </c>
      <c r="J177" s="84">
        <v>9.7240150000000014</v>
      </c>
      <c r="K177" s="23">
        <f t="shared" ref="K177:K180" si="28">+J177/H177</f>
        <v>0.25598297415744775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2.1839629999999999</v>
      </c>
      <c r="I178" s="23">
        <f t="shared" ref="I178:I179" si="29">+H178/H$180</f>
        <v>3.546146539909048E-2</v>
      </c>
      <c r="J178" s="84">
        <v>0.12118</v>
      </c>
      <c r="K178" s="23">
        <f t="shared" si="28"/>
        <v>5.5486288000300373E-2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4.3658140000000003</v>
      </c>
      <c r="I179" s="23">
        <f t="shared" si="29"/>
        <v>7.0888637811109809E-2</v>
      </c>
      <c r="J179" s="84">
        <v>1.135818</v>
      </c>
      <c r="K179" s="23">
        <f t="shared" si="28"/>
        <v>0.26016179342500617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61.586936000000001</v>
      </c>
      <c r="I180" s="22">
        <f>SUM(I176:I179)</f>
        <v>0.99999999999999989</v>
      </c>
      <c r="J180" s="45">
        <f>SUM(J176:J179)</f>
        <v>17.826578000000001</v>
      </c>
      <c r="K180" s="22">
        <f t="shared" si="28"/>
        <v>0.28945388677884543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14.3%, del mismo modo para proyectos EDUCACION se tiene un nivel de avance de 31.1%. Cabe destacar que solo estos dos sectores concentran el 48.6%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49</v>
      </c>
      <c r="G189" s="26"/>
      <c r="H189" s="84">
        <v>15.412623999999999</v>
      </c>
      <c r="I189" s="23">
        <f>+H189/H$197</f>
        <v>0.25025800926352298</v>
      </c>
      <c r="J189" s="84">
        <v>2.1998099999999998</v>
      </c>
      <c r="K189" s="23">
        <f>+J189/H189</f>
        <v>0.14272780546647995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50</v>
      </c>
      <c r="G190" s="26"/>
      <c r="H190" s="84">
        <v>14.496771000000001</v>
      </c>
      <c r="I190" s="23">
        <f t="shared" ref="I190:I196" si="30">+H190/H$197</f>
        <v>0.23538711196803166</v>
      </c>
      <c r="J190" s="84">
        <v>4.5117570000000002</v>
      </c>
      <c r="K190" s="23">
        <f t="shared" ref="K190:K192" si="31">+J190/H190</f>
        <v>0.31122496175182734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93</v>
      </c>
      <c r="G191" s="26"/>
      <c r="H191" s="84">
        <v>7.3135320000000004</v>
      </c>
      <c r="I191" s="23">
        <f t="shared" si="30"/>
        <v>0.11875135337143579</v>
      </c>
      <c r="J191" s="84">
        <v>2.8831560000000001</v>
      </c>
      <c r="K191" s="23">
        <f t="shared" si="31"/>
        <v>0.3942221077312576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58</v>
      </c>
      <c r="G192" s="26"/>
      <c r="H192" s="84">
        <v>7.1147749999999998</v>
      </c>
      <c r="I192" s="23">
        <f t="shared" si="30"/>
        <v>0.11552409426570595</v>
      </c>
      <c r="J192" s="84">
        <v>2.3925350000000001</v>
      </c>
      <c r="K192" s="23">
        <f t="shared" si="31"/>
        <v>0.33627697291903119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48</v>
      </c>
      <c r="G193" s="26"/>
      <c r="H193" s="84">
        <v>4.8731109999999997</v>
      </c>
      <c r="I193" s="23">
        <f t="shared" si="30"/>
        <v>7.9125725624668186E-2</v>
      </c>
      <c r="J193" s="84">
        <v>3.062249</v>
      </c>
      <c r="K193" s="23">
        <f>+J193/H193</f>
        <v>0.6283971368598007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54</v>
      </c>
      <c r="G194" s="26"/>
      <c r="H194" s="84">
        <v>4.3658140000000003</v>
      </c>
      <c r="I194" s="23">
        <f t="shared" si="30"/>
        <v>7.0888637811109809E-2</v>
      </c>
      <c r="J194" s="84">
        <v>1.135818</v>
      </c>
      <c r="K194" s="23">
        <f t="shared" ref="K194:K197" si="32">+J194/H194</f>
        <v>0.26016179342500617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52</v>
      </c>
      <c r="G195" s="26"/>
      <c r="H195" s="84">
        <v>2.6466280000000002</v>
      </c>
      <c r="I195" s="23">
        <f t="shared" si="30"/>
        <v>4.2973854065414138E-2</v>
      </c>
      <c r="J195" s="84">
        <v>0.81067</v>
      </c>
      <c r="K195" s="23">
        <f t="shared" si="32"/>
        <v>0.30630296362012338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5.3636809999999997</v>
      </c>
      <c r="I196" s="23">
        <f t="shared" si="30"/>
        <v>8.7091213630111422E-2</v>
      </c>
      <c r="J196" s="84">
        <f>+J180-SUM(J189:J195)</f>
        <v>0.83058300000000074</v>
      </c>
      <c r="K196" s="23">
        <f t="shared" si="32"/>
        <v>0.15485316893379766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61.586936000000001</v>
      </c>
      <c r="I197" s="22">
        <f>SUM(I189:I196)</f>
        <v>1</v>
      </c>
      <c r="J197" s="45">
        <f>SUM(J189:J196)</f>
        <v>17.826578000000001</v>
      </c>
      <c r="K197" s="22">
        <f t="shared" si="32"/>
        <v>0.28945388677884543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110  proyectos presupuestados para el 2018, 46 no cuentan con ningún avance en ejecución del gasto, mientras que 24 (21.8% de proyectos) no superan el 50,0% de ejecución, 35 proyectos (31.8% del total) tienen un nivel de ejecución mayor al 50,0% pero no culminan al 100% y 5 proyectos por S/ 1.0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17.264601000000003</v>
      </c>
      <c r="I206" s="84">
        <v>0</v>
      </c>
      <c r="J206" s="31">
        <v>46</v>
      </c>
      <c r="K206" s="23">
        <f>+J206/J$210</f>
        <v>0.41818181818181815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0.2608322118452216</v>
      </c>
      <c r="H207" s="84">
        <v>33.374555000000001</v>
      </c>
      <c r="I207" s="84">
        <v>8.7051590000000001</v>
      </c>
      <c r="J207" s="31">
        <v>24</v>
      </c>
      <c r="K207" s="23">
        <f t="shared" ref="K207:K209" si="34">+J207/J$210</f>
        <v>0.21818181818181817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0.81559805921602291</v>
      </c>
      <c r="H208" s="84">
        <v>9.9042450000000031</v>
      </c>
      <c r="I208" s="84">
        <v>8.0778830000000017</v>
      </c>
      <c r="J208" s="31">
        <v>35</v>
      </c>
      <c r="K208" s="23">
        <f t="shared" si="34"/>
        <v>0.31818181818181818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1.0435349999999999</v>
      </c>
      <c r="I209" s="84">
        <v>1.0435349999999999</v>
      </c>
      <c r="J209" s="31">
        <v>5</v>
      </c>
      <c r="K209" s="23">
        <f t="shared" si="34"/>
        <v>4.5454545454545456E-2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0.28945387054163563</v>
      </c>
      <c r="H210" s="45">
        <f t="shared" ref="H210:J210" si="35">SUM(H206:H209)</f>
        <v>61.586936000000001</v>
      </c>
      <c r="I210" s="45">
        <f t="shared" si="35"/>
        <v>17.826577</v>
      </c>
      <c r="J210" s="32">
        <f t="shared" si="35"/>
        <v>110</v>
      </c>
      <c r="K210" s="22">
        <f>SUM(K206:K209)</f>
        <v>1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F204:K204"/>
    <mergeCell ref="F211:K211"/>
    <mergeCell ref="E186:L186"/>
    <mergeCell ref="F187:K187"/>
    <mergeCell ref="F188:G188"/>
    <mergeCell ref="F198:K198"/>
    <mergeCell ref="C200:N201"/>
    <mergeCell ref="F174:K174"/>
    <mergeCell ref="F175:G175"/>
    <mergeCell ref="F181:K181"/>
    <mergeCell ref="C183:N184"/>
    <mergeCell ref="E203:L203"/>
    <mergeCell ref="F155:K155"/>
    <mergeCell ref="F162:K162"/>
    <mergeCell ref="C168:N168"/>
    <mergeCell ref="C170:N171"/>
    <mergeCell ref="E173:L173"/>
    <mergeCell ref="C151:N152"/>
    <mergeCell ref="E137:L137"/>
    <mergeCell ref="F138:K138"/>
    <mergeCell ref="F139:G139"/>
    <mergeCell ref="E154:L154"/>
    <mergeCell ref="E124:L124"/>
    <mergeCell ref="F125:K125"/>
    <mergeCell ref="F126:G126"/>
    <mergeCell ref="F132:K132"/>
    <mergeCell ref="F149:K149"/>
    <mergeCell ref="E105:L105"/>
    <mergeCell ref="F106:K106"/>
    <mergeCell ref="F113:K113"/>
    <mergeCell ref="C119:N119"/>
    <mergeCell ref="C121:N122"/>
    <mergeCell ref="E88:L88"/>
    <mergeCell ref="F89:K89"/>
    <mergeCell ref="F90:G90"/>
    <mergeCell ref="F100:K100"/>
    <mergeCell ref="C102:N103"/>
    <mergeCell ref="E75:L75"/>
    <mergeCell ref="F76:K76"/>
    <mergeCell ref="F77:G77"/>
    <mergeCell ref="F83:K83"/>
    <mergeCell ref="C85:N86"/>
    <mergeCell ref="E12:L12"/>
    <mergeCell ref="E13:L13"/>
    <mergeCell ref="B1:O2"/>
    <mergeCell ref="C7:N7"/>
    <mergeCell ref="C9:N10"/>
    <mergeCell ref="E14:F15"/>
    <mergeCell ref="G14:I14"/>
    <mergeCell ref="J14:L14"/>
    <mergeCell ref="C23:N24"/>
    <mergeCell ref="E21:L21"/>
    <mergeCell ref="E26:L26"/>
    <mergeCell ref="F27:K27"/>
    <mergeCell ref="F28:G28"/>
    <mergeCell ref="F34:K34"/>
    <mergeCell ref="C134:N135"/>
    <mergeCell ref="C36:N37"/>
    <mergeCell ref="E39:L39"/>
    <mergeCell ref="F40:K40"/>
    <mergeCell ref="F41:G41"/>
    <mergeCell ref="F51:K51"/>
    <mergeCell ref="C53:N54"/>
    <mergeCell ref="E56:L56"/>
    <mergeCell ref="F57:K57"/>
    <mergeCell ref="F64:K64"/>
    <mergeCell ref="C70:N70"/>
    <mergeCell ref="C72:N73"/>
  </mergeCells>
  <conditionalFormatting sqref="I102">
    <cfRule type="cellIs" dxfId="7" priority="2" operator="equal">
      <formula>0</formula>
    </cfRule>
  </conditionalFormatting>
  <conditionalFormatting sqref="I82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110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ht="15" customHeight="1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133.0 millones lo que equivale a un avance en la ejecución del presupuesto del 24.8%. Por niveles de gobierno, el Gobierno Nacional viene ejecutando el 16.7% del presupuesto para esta región, seguido del Gobierno Regional (26.2%) y de los gobiernos locales en conjunto que tienen una ejecución del 30.1%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ht="15" customHeight="1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153.009805</v>
      </c>
      <c r="H16" s="7">
        <v>25.621307999999999</v>
      </c>
      <c r="I16" s="8">
        <f>+H16/G16</f>
        <v>0.16744879846098751</v>
      </c>
      <c r="J16" s="7">
        <v>113.11876100000001</v>
      </c>
      <c r="K16" s="7">
        <v>104.198993</v>
      </c>
      <c r="L16" s="8">
        <f t="shared" ref="L16:L19" si="0">+K16/J16</f>
        <v>0.92114687324059352</v>
      </c>
      <c r="M16" s="17">
        <f>+(I16-L16)*100</f>
        <v>-75.369807477960606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200.611671</v>
      </c>
      <c r="H17" s="7">
        <v>52.554650000000002</v>
      </c>
      <c r="I17" s="8">
        <f t="shared" ref="I17:I19" si="1">+H17/G17</f>
        <v>0.26197204648178224</v>
      </c>
      <c r="J17" s="7">
        <v>317.03500300000002</v>
      </c>
      <c r="K17" s="7">
        <v>265.30651599999999</v>
      </c>
      <c r="L17" s="8">
        <f t="shared" si="0"/>
        <v>0.83683666941974855</v>
      </c>
      <c r="M17" s="17">
        <f t="shared" ref="M17:M19" si="2">+(I17-L17)*100</f>
        <v>-57.486462293796635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182.32431099999999</v>
      </c>
      <c r="H18" s="7">
        <v>54.859428000000001</v>
      </c>
      <c r="I18" s="8">
        <f t="shared" si="1"/>
        <v>0.30088926539258937</v>
      </c>
      <c r="J18" s="7">
        <v>251.80037100000001</v>
      </c>
      <c r="K18" s="7">
        <v>165.932838</v>
      </c>
      <c r="L18" s="8">
        <f t="shared" si="0"/>
        <v>0.65898567718949075</v>
      </c>
      <c r="M18" s="17">
        <f t="shared" si="2"/>
        <v>-35.809641179690139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535.945787</v>
      </c>
      <c r="H19" s="15">
        <f t="shared" si="3"/>
        <v>133.03538600000002</v>
      </c>
      <c r="I19" s="16">
        <f t="shared" si="1"/>
        <v>0.24822545344497693</v>
      </c>
      <c r="J19" s="14">
        <f t="shared" ref="J19:K19" si="4">SUM(J16:J18)</f>
        <v>681.95413500000006</v>
      </c>
      <c r="K19" s="14">
        <f t="shared" si="4"/>
        <v>535.43834700000002</v>
      </c>
      <c r="L19" s="16">
        <f t="shared" si="0"/>
        <v>0.78515301765858492</v>
      </c>
      <c r="M19" s="17">
        <f t="shared" si="2"/>
        <v>-53.692756421360798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24.6%, mientras que para los proyectos del tipo social se registra un avance del 25.4% al 06 de junio 2018. Cabe resaltar que estos dos tipos de proyectos absorben el 94.7%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318.10687899999999</v>
      </c>
      <c r="I29" s="23">
        <f>+H29/H$33</f>
        <v>0.59354301632004436</v>
      </c>
      <c r="J29" s="105">
        <f>+J78+J127+J176</f>
        <v>78.115202000000011</v>
      </c>
      <c r="K29" s="23">
        <f>+J29/H29</f>
        <v>0.24556275628355717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5">+H79+H128+H177</f>
        <v>189.31738300000001</v>
      </c>
      <c r="I30" s="23">
        <f t="shared" ref="I30:I32" si="6">+H30/H$33</f>
        <v>0.35323980072633726</v>
      </c>
      <c r="J30" s="84">
        <f t="shared" ref="J30:J32" si="7">+J79+J128+J177</f>
        <v>48.159841</v>
      </c>
      <c r="K30" s="23">
        <f t="shared" ref="K30:K33" si="8">+J30/H30</f>
        <v>0.25438678813767462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5"/>
        <v>8.863334</v>
      </c>
      <c r="I31" s="23">
        <f t="shared" si="6"/>
        <v>1.6537743583382249E-2</v>
      </c>
      <c r="J31" s="84">
        <f t="shared" si="7"/>
        <v>3.087221</v>
      </c>
      <c r="K31" s="23">
        <f t="shared" si="8"/>
        <v>0.34831373837429574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5"/>
        <v>19.658191000000002</v>
      </c>
      <c r="I32" s="23">
        <f t="shared" si="6"/>
        <v>3.6679439370236155E-2</v>
      </c>
      <c r="J32" s="84">
        <f t="shared" si="7"/>
        <v>3.6731220000000002</v>
      </c>
      <c r="K32" s="23">
        <f t="shared" si="8"/>
        <v>0.18684944102944162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535.945787</v>
      </c>
      <c r="I33" s="22">
        <f>SUM(I29:I32)</f>
        <v>1</v>
      </c>
      <c r="J33" s="45">
        <f>SUM(J29:J32)</f>
        <v>133.03538600000002</v>
      </c>
      <c r="K33" s="22">
        <f t="shared" si="8"/>
        <v>0.24822545344497693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ht="15" customHeight="1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20.3%, del mismo modo para proyectos EDUCACION se tiene un nivel de avance de 22.6%. Cabe destacar que solo estos dos sectores concentran el 59.6%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48</v>
      </c>
      <c r="G42" s="26"/>
      <c r="H42" s="84">
        <v>211.54552999999999</v>
      </c>
      <c r="I42" s="23">
        <f>+H42/H$50</f>
        <v>0.39471441912836602</v>
      </c>
      <c r="J42" s="84">
        <v>42.940719999999999</v>
      </c>
      <c r="K42" s="23">
        <f>+J42/H42</f>
        <v>0.20298571187015865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50</v>
      </c>
      <c r="G43" s="26"/>
      <c r="H43" s="84">
        <v>107.786434</v>
      </c>
      <c r="I43" s="23">
        <f t="shared" ref="I43:I49" si="9">+H43/H$50</f>
        <v>0.20111443473292945</v>
      </c>
      <c r="J43" s="84">
        <v>24.410007</v>
      </c>
      <c r="K43" s="23">
        <f t="shared" ref="K43:K50" si="10">+J43/H43</f>
        <v>0.22646641227596415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51</v>
      </c>
      <c r="G44" s="26"/>
      <c r="H44" s="84">
        <v>49.574695999999996</v>
      </c>
      <c r="I44" s="23">
        <f t="shared" si="9"/>
        <v>9.2499460211262E-2</v>
      </c>
      <c r="J44" s="84">
        <v>15.417327</v>
      </c>
      <c r="K44" s="23">
        <f t="shared" si="10"/>
        <v>0.31099186165458287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49</v>
      </c>
      <c r="G45" s="26"/>
      <c r="H45" s="84">
        <v>39.873899000000002</v>
      </c>
      <c r="I45" s="23">
        <f t="shared" si="9"/>
        <v>7.4399127611763469E-2</v>
      </c>
      <c r="J45" s="84">
        <v>13.77516</v>
      </c>
      <c r="K45" s="23">
        <f t="shared" si="10"/>
        <v>0.34546809681190194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56</v>
      </c>
      <c r="G46" s="26"/>
      <c r="H46" s="84">
        <v>27.401046999999998</v>
      </c>
      <c r="I46" s="23">
        <f t="shared" si="9"/>
        <v>5.1126527467226825E-2</v>
      </c>
      <c r="J46" s="84">
        <v>5.0964979999999995</v>
      </c>
      <c r="K46" s="23">
        <f t="shared" si="10"/>
        <v>0.18599646940498296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54</v>
      </c>
      <c r="G47" s="26"/>
      <c r="H47" s="84">
        <v>19.658190999999999</v>
      </c>
      <c r="I47" s="23">
        <f t="shared" si="9"/>
        <v>3.6679439370236148E-2</v>
      </c>
      <c r="J47" s="84">
        <v>3.6731220000000002</v>
      </c>
      <c r="K47" s="23">
        <f t="shared" si="10"/>
        <v>0.18684944102944165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52</v>
      </c>
      <c r="G48" s="26"/>
      <c r="H48" s="84">
        <v>17.471185999999999</v>
      </c>
      <c r="I48" s="23">
        <f t="shared" si="9"/>
        <v>3.259879342982875E-2</v>
      </c>
      <c r="J48" s="84">
        <v>6.4920050000000007</v>
      </c>
      <c r="K48" s="23">
        <f t="shared" si="10"/>
        <v>0.37158353187928977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62.634804000000031</v>
      </c>
      <c r="I49" s="23">
        <f t="shared" si="9"/>
        <v>0.11686779804838737</v>
      </c>
      <c r="J49" s="84">
        <f>+J33-SUM(J42:J48)</f>
        <v>21.230547000000001</v>
      </c>
      <c r="K49" s="23">
        <f t="shared" si="10"/>
        <v>0.33895766641179226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535.945787</v>
      </c>
      <c r="I50" s="22">
        <f>SUM(I42:I49)</f>
        <v>1</v>
      </c>
      <c r="J50" s="45">
        <f>SUM(J42:J49)</f>
        <v>133.03538600000002</v>
      </c>
      <c r="K50" s="22">
        <f t="shared" si="10"/>
        <v>0.24822545344497693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484  proyectos presupuestados para el 2018, 177 no cuentan con ningún avance en ejecución del gasto, mientras que 183 (37.8% de proyectos) no superan el 50,0% de ejecución, 112 proyectos (23.1% del total) tienen un nivel de ejecución mayor al 50,0% pero no culminan al 100% y 12 proyectos por S/ 0.1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54.228832000000011</v>
      </c>
      <c r="I59" s="18">
        <f t="shared" ref="I59:J62" si="11">+I108+I157+I206</f>
        <v>0</v>
      </c>
      <c r="J59" s="18">
        <f t="shared" si="11"/>
        <v>177</v>
      </c>
      <c r="K59" s="23">
        <f>+J59/J$63</f>
        <v>0.36570247933884298</v>
      </c>
      <c r="L59" s="28"/>
      <c r="M59" s="33">
        <f>SUM(J60:J62)</f>
        <v>307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0.19746591772728236</v>
      </c>
      <c r="H60" s="18">
        <f t="shared" ref="H60:H62" si="13">+H109+H158+H207</f>
        <v>408.96927899999997</v>
      </c>
      <c r="I60" s="18">
        <f t="shared" si="11"/>
        <v>80.75749399999998</v>
      </c>
      <c r="J60" s="18">
        <f t="shared" si="11"/>
        <v>183</v>
      </c>
      <c r="K60" s="23">
        <f t="shared" ref="K60:K62" si="14">+J60/J$63</f>
        <v>0.37809917355371903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0.71826964976709762</v>
      </c>
      <c r="H61" s="18">
        <f t="shared" si="13"/>
        <v>72.657337000000012</v>
      </c>
      <c r="I61" s="18">
        <f t="shared" si="11"/>
        <v>52.187559999999991</v>
      </c>
      <c r="J61" s="18">
        <f t="shared" si="11"/>
        <v>112</v>
      </c>
      <c r="K61" s="23">
        <f t="shared" si="14"/>
        <v>0.23140495867768596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0.102339</v>
      </c>
      <c r="I62" s="18">
        <f t="shared" si="11"/>
        <v>0.102339</v>
      </c>
      <c r="J62" s="18">
        <f t="shared" si="11"/>
        <v>12</v>
      </c>
      <c r="K62" s="23">
        <f t="shared" si="14"/>
        <v>2.4793388429752067E-2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0.24824229860475924</v>
      </c>
      <c r="H63" s="15">
        <f t="shared" ref="H63:J63" si="15">SUM(H59:H62)</f>
        <v>535.95778700000005</v>
      </c>
      <c r="I63" s="15">
        <f t="shared" si="15"/>
        <v>133.04739299999997</v>
      </c>
      <c r="J63" s="29">
        <f t="shared" si="15"/>
        <v>484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16.2%, mientras que para los proyectos del tipo social se registra un avance del 21.1% al 27 de junio del 2018. Cabe resaltar que estos dos tipos de proyectos absorben el 97.3%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120.81353399999999</v>
      </c>
      <c r="I78" s="23">
        <f>+H78/$H$82</f>
        <v>0.78958034094612439</v>
      </c>
      <c r="J78" s="84">
        <v>19.586901999999998</v>
      </c>
      <c r="K78" s="23">
        <f>+J78/H78</f>
        <v>0.1621250645643724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28.015967</v>
      </c>
      <c r="I79" s="23">
        <f>+H79/$H$82</f>
        <v>0.18309916152105418</v>
      </c>
      <c r="J79" s="84">
        <v>5.9105730000000003</v>
      </c>
      <c r="K79" s="23">
        <f t="shared" ref="K79:K82" si="16">+J79/H79</f>
        <v>0.21097158631004956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4.1520549999999998</v>
      </c>
      <c r="I80" s="23">
        <f>+H80/$H$82</f>
        <v>2.7135875377398203E-2</v>
      </c>
      <c r="J80" s="84">
        <v>0.123834</v>
      </c>
      <c r="K80" s="23">
        <f t="shared" si="16"/>
        <v>2.9824749431305704E-2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2.8249E-2</v>
      </c>
      <c r="I81" s="23">
        <f>+H81/$H$82</f>
        <v>1.846221554233077E-4</v>
      </c>
      <c r="J81" s="84">
        <v>0</v>
      </c>
      <c r="K81" s="23">
        <f t="shared" si="16"/>
        <v>0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153.00980499999997</v>
      </c>
      <c r="I82" s="22">
        <f>+H82/$H$82</f>
        <v>1</v>
      </c>
      <c r="J82" s="45">
        <f>SUM(J78:J81)</f>
        <v>25.621308999999997</v>
      </c>
      <c r="K82" s="22">
        <f t="shared" si="16"/>
        <v>0.1674488049965164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10.8%, del mismo modo para proyectos EDUCACION se tiene un nivel de avance de 21.1%. Cabe destacar que solo estos dos sectores concentran el 85.9%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103.418814</v>
      </c>
      <c r="I91" s="23">
        <f t="shared" ref="I91:I98" si="17">+H91/$H$99</f>
        <v>0.675896645969845</v>
      </c>
      <c r="J91" s="84">
        <v>11.120547999999999</v>
      </c>
      <c r="K91" s="23">
        <f>+J91/H91</f>
        <v>0.10752925478337046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50</v>
      </c>
      <c r="G92" s="26"/>
      <c r="H92" s="84">
        <v>28.015967</v>
      </c>
      <c r="I92" s="23">
        <f t="shared" si="17"/>
        <v>0.18309916152105418</v>
      </c>
      <c r="J92" s="84">
        <v>5.9105730000000003</v>
      </c>
      <c r="K92" s="23">
        <f t="shared" ref="K92:K99" si="18">+J92/H92</f>
        <v>0.21097158631004956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97</v>
      </c>
      <c r="G93" s="26"/>
      <c r="H93" s="84">
        <v>6.9692350000000003</v>
      </c>
      <c r="I93" s="23">
        <f t="shared" si="17"/>
        <v>4.5547636636750183E-2</v>
      </c>
      <c r="J93" s="84">
        <v>5.8946769999999997</v>
      </c>
      <c r="K93" s="23">
        <f t="shared" si="18"/>
        <v>0.84581406711066554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51</v>
      </c>
      <c r="G94" s="26"/>
      <c r="H94" s="84">
        <v>6.8371760000000004</v>
      </c>
      <c r="I94" s="23">
        <f t="shared" si="17"/>
        <v>4.4684561227955305E-2</v>
      </c>
      <c r="J94" s="84">
        <v>2.5611860000000002</v>
      </c>
      <c r="K94" s="23">
        <f t="shared" si="18"/>
        <v>0.3745970558604898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59</v>
      </c>
      <c r="G95" s="26"/>
      <c r="H95" s="84">
        <v>4.1520549999999998</v>
      </c>
      <c r="I95" s="23">
        <f t="shared" si="17"/>
        <v>2.7135875377398203E-2</v>
      </c>
      <c r="J95" s="84">
        <v>0.123834</v>
      </c>
      <c r="K95" s="23">
        <f t="shared" si="18"/>
        <v>2.9824749431305704E-2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98</v>
      </c>
      <c r="G96" s="26"/>
      <c r="H96" s="84">
        <v>3.5883090000000002</v>
      </c>
      <c r="I96" s="23">
        <f t="shared" si="17"/>
        <v>2.3451497111573998E-2</v>
      </c>
      <c r="J96" s="84">
        <v>1.0491E-2</v>
      </c>
      <c r="K96" s="23">
        <f t="shared" si="18"/>
        <v>2.9236612565974669E-3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54</v>
      </c>
      <c r="G97" s="26"/>
      <c r="H97" s="84">
        <v>2.8249E-2</v>
      </c>
      <c r="I97" s="23">
        <f t="shared" si="17"/>
        <v>1.846221554233077E-4</v>
      </c>
      <c r="J97" s="84">
        <v>0</v>
      </c>
      <c r="K97" s="23">
        <f t="shared" si="18"/>
        <v>0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0</v>
      </c>
      <c r="I98" s="23">
        <f t="shared" si="17"/>
        <v>0</v>
      </c>
      <c r="J98" s="84">
        <f>+J82-SUM(J91:J97)</f>
        <v>0</v>
      </c>
      <c r="K98" s="23" t="e">
        <f t="shared" si="18"/>
        <v>#DIV/0!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153.00980499999997</v>
      </c>
      <c r="I99" s="22">
        <f>SUM(I91:I98)</f>
        <v>1.0000000000000002</v>
      </c>
      <c r="J99" s="45">
        <f>SUM(J91:J98)</f>
        <v>25.621308999999997</v>
      </c>
      <c r="K99" s="22">
        <f t="shared" si="18"/>
        <v>0.1674488049965164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41  proyectos presupuestados para el 2018, 19 no cuentan con ningún avance en ejecución del gasto, mientras que 15 (36.6% de proyectos) no superan el 50,0% de ejecución, 7 proyectos (17.1% del total) tienen un nivel de ejecución mayor al 50,0% pero no culminan al 100% y 0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7.3115490000000003</v>
      </c>
      <c r="I108" s="84">
        <v>0</v>
      </c>
      <c r="J108" s="31">
        <v>19</v>
      </c>
      <c r="K108" s="23">
        <f>+J108/$J$112</f>
        <v>0.46341463414634149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0.12209259132064298</v>
      </c>
      <c r="H109" s="84">
        <v>134.10442699999999</v>
      </c>
      <c r="I109" s="84">
        <v>16.373156999999999</v>
      </c>
      <c r="J109" s="31">
        <v>15</v>
      </c>
      <c r="K109" s="23">
        <f>+J109/$J$112</f>
        <v>0.36585365853658536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0.79767883414530261</v>
      </c>
      <c r="H110" s="84">
        <v>11.593828999999999</v>
      </c>
      <c r="I110" s="84">
        <v>9.2481519999999993</v>
      </c>
      <c r="J110" s="31">
        <v>7</v>
      </c>
      <c r="K110" s="23">
        <f>+J110/$J$112</f>
        <v>0.17073170731707318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1.2E-2</v>
      </c>
      <c r="I111" s="84">
        <v>1.2E-2</v>
      </c>
      <c r="J111" s="31">
        <v>0</v>
      </c>
      <c r="K111" s="23">
        <f>+J111/$J$112</f>
        <v>0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0.16751409382473301</v>
      </c>
      <c r="H112" s="45">
        <f t="shared" ref="H112:J112" si="20">SUM(H108:H111)</f>
        <v>153.021805</v>
      </c>
      <c r="I112" s="45">
        <f t="shared" si="20"/>
        <v>25.633308999999997</v>
      </c>
      <c r="J112" s="32">
        <f t="shared" si="20"/>
        <v>41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26.0%, mientras que para los proyectos del tipo social se registra un avance del 25.3% al 27 de junio del 2018. Cabe resaltar que estos dos tipos de proyectos absorben el 94.1%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19" t="s">
        <v>18</v>
      </c>
      <c r="L126" s="61"/>
      <c r="M126" s="64"/>
      <c r="N126" s="64"/>
      <c r="O126" s="65"/>
    </row>
    <row r="127" spans="2:15" ht="15" customHeight="1" x14ac:dyDescent="0.25">
      <c r="B127" s="63"/>
      <c r="C127" s="64"/>
      <c r="D127" s="64"/>
      <c r="E127" s="61"/>
      <c r="F127" s="20" t="s">
        <v>13</v>
      </c>
      <c r="G127" s="11"/>
      <c r="H127" s="105">
        <v>86.750685000000004</v>
      </c>
      <c r="I127" s="23">
        <f>+H127/H$131</f>
        <v>0.43243089780155408</v>
      </c>
      <c r="J127" s="84">
        <v>22.551572</v>
      </c>
      <c r="K127" s="23">
        <f>+J127/H127</f>
        <v>0.25995843145215508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101.93876400000001</v>
      </c>
      <c r="I128" s="23">
        <f t="shared" ref="I128:I130" si="21">+H128/H$131</f>
        <v>0.50813974826020958</v>
      </c>
      <c r="J128" s="84">
        <v>25.758303999999999</v>
      </c>
      <c r="K128" s="23">
        <f t="shared" ref="K128:K131" si="22">+J128/H128</f>
        <v>0.25268409179456008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2.8219989999999999</v>
      </c>
      <c r="I129" s="23">
        <f t="shared" si="21"/>
        <v>1.4066973202172268E-2</v>
      </c>
      <c r="J129" s="84">
        <v>2.776246</v>
      </c>
      <c r="K129" s="23">
        <f t="shared" si="22"/>
        <v>0.9837870247296332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9.1002229999999997</v>
      </c>
      <c r="I130" s="23">
        <f t="shared" si="21"/>
        <v>4.5362380736063947E-2</v>
      </c>
      <c r="J130" s="84">
        <v>1.4685280000000001</v>
      </c>
      <c r="K130" s="23">
        <f t="shared" si="22"/>
        <v>0.16137274877769481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200.61167100000003</v>
      </c>
      <c r="I131" s="22">
        <f>SUM(I127:I130)</f>
        <v>0.99999999999999989</v>
      </c>
      <c r="J131" s="45">
        <f>SUM(J127:J130)</f>
        <v>52.554650000000002</v>
      </c>
      <c r="K131" s="22">
        <f t="shared" si="22"/>
        <v>0.26197204648178218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EDUCACION cuenta con el mayor presupuesto en esta región, con un nivel de ejecución del 24.6%, del mismo modo para proyectos TRANSPORTE se tiene un nivel de avance de 20.0%. Cabe destacar que solo estos dos sectores concentran el 62.7%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50</v>
      </c>
      <c r="G140" s="26"/>
      <c r="H140" s="84">
        <v>69.047983000000002</v>
      </c>
      <c r="I140" s="23">
        <f>+H140/H$148</f>
        <v>0.34418726814752465</v>
      </c>
      <c r="J140" s="84">
        <v>16.968128</v>
      </c>
      <c r="K140" s="23">
        <f>+J140/H140</f>
        <v>0.24574400674383204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48</v>
      </c>
      <c r="G141" s="26"/>
      <c r="H141" s="84">
        <v>56.720697000000001</v>
      </c>
      <c r="I141" s="23">
        <f t="shared" ref="I141:I147" si="23">+H141/H$148</f>
        <v>0.28273876947069543</v>
      </c>
      <c r="J141" s="84">
        <v>11.359299999999999</v>
      </c>
      <c r="K141" s="23">
        <f t="shared" ref="K141:K148" si="24">+J141/H141</f>
        <v>0.20026728514989861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51</v>
      </c>
      <c r="G142" s="26"/>
      <c r="H142" s="84">
        <v>27.115352999999999</v>
      </c>
      <c r="I142" s="23">
        <f t="shared" si="23"/>
        <v>0.13516338737839431</v>
      </c>
      <c r="J142" s="84">
        <v>10.053570000000001</v>
      </c>
      <c r="K142" s="23">
        <f t="shared" si="24"/>
        <v>0.37077038974930554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56</v>
      </c>
      <c r="G143" s="26"/>
      <c r="H143" s="84">
        <v>26.221129999999999</v>
      </c>
      <c r="I143" s="23">
        <f t="shared" si="23"/>
        <v>0.13070590494209081</v>
      </c>
      <c r="J143" s="84">
        <v>5.0482269999999998</v>
      </c>
      <c r="K143" s="23">
        <f t="shared" si="24"/>
        <v>0.19252515051792199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54</v>
      </c>
      <c r="G144" s="26"/>
      <c r="H144" s="84">
        <v>9.1002229999999997</v>
      </c>
      <c r="I144" s="23">
        <f t="shared" si="23"/>
        <v>4.5362380736063947E-2</v>
      </c>
      <c r="J144" s="84">
        <v>1.4685280000000001</v>
      </c>
      <c r="K144" s="23">
        <f>+J144/H144</f>
        <v>0.16137274877769481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49</v>
      </c>
      <c r="G145" s="26"/>
      <c r="H145" s="84">
        <v>5.2299790000000002</v>
      </c>
      <c r="I145" s="23">
        <f t="shared" si="23"/>
        <v>2.6070163186069067E-2</v>
      </c>
      <c r="J145" s="84">
        <v>3.428855</v>
      </c>
      <c r="K145" s="23">
        <f t="shared" si="24"/>
        <v>0.65561544319776421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94</v>
      </c>
      <c r="G146" s="26"/>
      <c r="H146" s="84">
        <v>2.8219989999999999</v>
      </c>
      <c r="I146" s="23">
        <f t="shared" si="23"/>
        <v>1.4066973202172268E-2</v>
      </c>
      <c r="J146" s="84">
        <v>2.776246</v>
      </c>
      <c r="K146" s="23">
        <f t="shared" si="24"/>
        <v>0.9837870247296332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4.3543070000000341</v>
      </c>
      <c r="I147" s="23">
        <f t="shared" si="23"/>
        <v>2.1705152936989561E-2</v>
      </c>
      <c r="J147" s="84">
        <f>+J131-SUM(J140:J146)</f>
        <v>1.4517960000000087</v>
      </c>
      <c r="K147" s="23">
        <f t="shared" si="24"/>
        <v>0.33341608664708239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200.61167100000003</v>
      </c>
      <c r="I148" s="22">
        <f>SUM(I140:I147)</f>
        <v>1</v>
      </c>
      <c r="J148" s="45">
        <f>SUM(J140:J147)</f>
        <v>52.554650000000002</v>
      </c>
      <c r="K148" s="22">
        <f t="shared" si="24"/>
        <v>0.26197204648178218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84  proyectos presupuestados para el 2018, 14 no cuentan con ningún avance en ejecución del gasto, mientras que 45 (53.6% de proyectos) no superan el 50,0% de ejecución, 25 proyectos (29.8% del total) tienen un nivel de ejecución mayor al 50,0% pero no culminan al 100% y 0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8.0459599999999991</v>
      </c>
      <c r="I157" s="84">
        <v>0</v>
      </c>
      <c r="J157" s="31">
        <v>14</v>
      </c>
      <c r="K157" s="23">
        <f>+J157/J$161</f>
        <v>0.16666666666666666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0.18984673130891391</v>
      </c>
      <c r="H158" s="84">
        <v>162.896152</v>
      </c>
      <c r="I158" s="84">
        <v>30.925302000000002</v>
      </c>
      <c r="J158" s="31">
        <v>45</v>
      </c>
      <c r="K158" s="23">
        <f t="shared" ref="K158:K160" si="26">+J158/J$161</f>
        <v>0.5357142857142857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0.72900810558053775</v>
      </c>
      <c r="H159" s="84">
        <v>29.669559000000007</v>
      </c>
      <c r="I159" s="84">
        <v>21.629348999999998</v>
      </c>
      <c r="J159" s="31">
        <v>25</v>
      </c>
      <c r="K159" s="23">
        <f t="shared" si="26"/>
        <v>0.29761904761904762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 t="e">
        <f t="shared" si="25"/>
        <v>#DIV/0!</v>
      </c>
      <c r="H160" s="84">
        <v>0</v>
      </c>
      <c r="I160" s="84">
        <v>0</v>
      </c>
      <c r="J160" s="31">
        <v>0</v>
      </c>
      <c r="K160" s="23">
        <f t="shared" si="26"/>
        <v>0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0.26197205146653707</v>
      </c>
      <c r="H161" s="45">
        <f t="shared" ref="H161:J161" si="27">SUM(H157:H160)</f>
        <v>200.611671</v>
      </c>
      <c r="I161" s="45">
        <f t="shared" si="27"/>
        <v>52.554651</v>
      </c>
      <c r="J161" s="32">
        <f t="shared" si="27"/>
        <v>84</v>
      </c>
      <c r="K161" s="22">
        <f>SUM(K157:K160)</f>
        <v>1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32.5%, mientras que para los proyectos del tipo social se registra un avance del 27.8% al 27 de junio del 2017. Cabe resaltar que estos dos tipos de proyectos absorben el 93.2%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110.54266000000001</v>
      </c>
      <c r="I176" s="23">
        <f>+H176/H$180</f>
        <v>0.60629687502288165</v>
      </c>
      <c r="J176" s="84">
        <v>35.976728000000001</v>
      </c>
      <c r="K176" s="23">
        <f>+J176/H176</f>
        <v>0.32545560238915905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59.362651999999997</v>
      </c>
      <c r="I177" s="23">
        <f>+H177/H$180</f>
        <v>0.3255882425904244</v>
      </c>
      <c r="J177" s="84">
        <v>16.490963999999998</v>
      </c>
      <c r="K177" s="23">
        <f t="shared" ref="K177:K180" si="28">+J177/H177</f>
        <v>0.27780032468899807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1.8892800000000001</v>
      </c>
      <c r="I178" s="23">
        <f t="shared" ref="I178:I179" si="29">+H178/H$180</f>
        <v>1.0362194649949889E-2</v>
      </c>
      <c r="J178" s="84">
        <v>0.187141</v>
      </c>
      <c r="K178" s="23">
        <f t="shared" si="28"/>
        <v>9.9054137025745254E-2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10.529719</v>
      </c>
      <c r="I179" s="23">
        <f t="shared" si="29"/>
        <v>5.7752687736743996E-2</v>
      </c>
      <c r="J179" s="84">
        <v>2.2045940000000002</v>
      </c>
      <c r="K179" s="23">
        <f t="shared" si="28"/>
        <v>0.20936874003950154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182.32431100000002</v>
      </c>
      <c r="I180" s="22">
        <f>SUM(I176:I179)</f>
        <v>1</v>
      </c>
      <c r="J180" s="45">
        <f>SUM(J176:J179)</f>
        <v>54.859426999999997</v>
      </c>
      <c r="K180" s="22">
        <f t="shared" si="28"/>
        <v>0.3008892599078572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39.8%, del mismo modo para proyectos SANEAMIENTO se tiene un nivel de avance de 29.9%. Cabe destacar que solo estos dos sectores concentran el 47.2%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48</v>
      </c>
      <c r="G189" s="26"/>
      <c r="H189" s="84">
        <v>51.406019000000001</v>
      </c>
      <c r="I189" s="23">
        <f>+H189/H$197</f>
        <v>0.28194824221768205</v>
      </c>
      <c r="J189" s="84">
        <v>20.460871999999998</v>
      </c>
      <c r="K189" s="23">
        <f>+J189/H189</f>
        <v>0.398024830516442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49</v>
      </c>
      <c r="G190" s="26"/>
      <c r="H190" s="84">
        <v>34.643920000000001</v>
      </c>
      <c r="I190" s="23">
        <f t="shared" ref="I190:I196" si="30">+H190/H$197</f>
        <v>0.19001261987492166</v>
      </c>
      <c r="J190" s="84">
        <v>10.346304999999999</v>
      </c>
      <c r="K190" s="23">
        <f t="shared" ref="K190:K192" si="31">+J190/H190</f>
        <v>0.29864706418904091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52</v>
      </c>
      <c r="G191" s="26"/>
      <c r="H191" s="84">
        <v>16.956185999999999</v>
      </c>
      <c r="I191" s="23">
        <f t="shared" si="30"/>
        <v>9.3000137540626693E-2</v>
      </c>
      <c r="J191" s="84">
        <v>6.2267530000000004</v>
      </c>
      <c r="K191" s="23">
        <f t="shared" si="31"/>
        <v>0.36722603774221402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51</v>
      </c>
      <c r="G192" s="26"/>
      <c r="H192" s="84">
        <v>15.622166999999999</v>
      </c>
      <c r="I192" s="23">
        <f t="shared" si="30"/>
        <v>8.5683400717746286E-2</v>
      </c>
      <c r="J192" s="84">
        <v>2.8025709999999999</v>
      </c>
      <c r="K192" s="23">
        <f t="shared" si="31"/>
        <v>0.17939707084170844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50</v>
      </c>
      <c r="G193" s="26"/>
      <c r="H193" s="84">
        <v>10.722484</v>
      </c>
      <c r="I193" s="23">
        <f t="shared" si="30"/>
        <v>5.8809952118782441E-2</v>
      </c>
      <c r="J193" s="84">
        <v>1.5313060000000001</v>
      </c>
      <c r="K193" s="23">
        <f>+J193/H193</f>
        <v>0.1428126169271971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54</v>
      </c>
      <c r="G194" s="26"/>
      <c r="H194" s="84">
        <v>10.529719</v>
      </c>
      <c r="I194" s="23">
        <f t="shared" si="30"/>
        <v>5.7752687736743996E-2</v>
      </c>
      <c r="J194" s="84">
        <v>2.2045940000000002</v>
      </c>
      <c r="K194" s="23">
        <f t="shared" ref="K194:K197" si="32">+J194/H194</f>
        <v>0.20936874003950154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58</v>
      </c>
      <c r="G195" s="26"/>
      <c r="H195" s="84">
        <v>10.066060999999999</v>
      </c>
      <c r="I195" s="23">
        <f t="shared" si="30"/>
        <v>5.5209647823651987E-2</v>
      </c>
      <c r="J195" s="84">
        <v>0.55055200000000004</v>
      </c>
      <c r="K195" s="23">
        <f t="shared" si="32"/>
        <v>5.4693886714972231E-2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32.377755000000036</v>
      </c>
      <c r="I196" s="23">
        <f t="shared" si="30"/>
        <v>0.17758331196984495</v>
      </c>
      <c r="J196" s="84">
        <f>+J180-SUM(J189:J195)</f>
        <v>10.736473999999994</v>
      </c>
      <c r="K196" s="23">
        <f t="shared" si="32"/>
        <v>0.33160032250537391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182.32431100000002</v>
      </c>
      <c r="I197" s="22">
        <f>SUM(I189:I196)</f>
        <v>1</v>
      </c>
      <c r="J197" s="45">
        <f>SUM(J189:J196)</f>
        <v>54.859426999999997</v>
      </c>
      <c r="K197" s="22">
        <f t="shared" si="32"/>
        <v>0.3008892599078572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359  proyectos presupuestados para el 2018, 144 no cuentan con ningún avance en ejecución del gasto, mientras que 123 (34.3% de proyectos) no superan el 50,0% de ejecución, 80 proyectos (22.3% del total) tienen un nivel de ejecución mayor al 50,0% pero no culminan al 100% y 12 proyectos por S/ 0.1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38.871323000000011</v>
      </c>
      <c r="I206" s="84">
        <v>0</v>
      </c>
      <c r="J206" s="31">
        <v>144</v>
      </c>
      <c r="K206" s="23">
        <f>+J206/J$210</f>
        <v>0.4011142061281337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0.29882489481435431</v>
      </c>
      <c r="H207" s="84">
        <v>111.96869999999997</v>
      </c>
      <c r="I207" s="84">
        <v>33.459034999999986</v>
      </c>
      <c r="J207" s="31">
        <v>123</v>
      </c>
      <c r="K207" s="23">
        <f t="shared" ref="K207:K209" si="34">+J207/J$210</f>
        <v>0.3426183844011142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0.67879510793624565</v>
      </c>
      <c r="H208" s="84">
        <v>31.39394900000001</v>
      </c>
      <c r="I208" s="84">
        <v>21.310058999999999</v>
      </c>
      <c r="J208" s="31">
        <v>80</v>
      </c>
      <c r="K208" s="23">
        <f t="shared" si="34"/>
        <v>0.22284122562674094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9.0339000000000003E-2</v>
      </c>
      <c r="I209" s="84">
        <v>9.0339000000000003E-2</v>
      </c>
      <c r="J209" s="31">
        <v>12</v>
      </c>
      <c r="K209" s="23">
        <f t="shared" si="34"/>
        <v>3.3426183844011144E-2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0.30088929281624976</v>
      </c>
      <c r="H210" s="45">
        <f t="shared" ref="H210:J210" si="35">SUM(H206:H209)</f>
        <v>182.32431099999999</v>
      </c>
      <c r="I210" s="45">
        <f t="shared" si="35"/>
        <v>54.859432999999981</v>
      </c>
      <c r="J210" s="32">
        <f t="shared" si="35"/>
        <v>359</v>
      </c>
      <c r="K210" s="22">
        <f>SUM(K206:K209)</f>
        <v>1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F149:K149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  <mergeCell ref="F89:K89"/>
    <mergeCell ref="F90:G90"/>
    <mergeCell ref="C121:N122"/>
    <mergeCell ref="C72:N73"/>
    <mergeCell ref="E75:L75"/>
    <mergeCell ref="F76:K76"/>
    <mergeCell ref="F77:G77"/>
    <mergeCell ref="F83:K83"/>
    <mergeCell ref="F41:G41"/>
    <mergeCell ref="C36:N37"/>
    <mergeCell ref="F57:K57"/>
    <mergeCell ref="F64:K64"/>
    <mergeCell ref="C70:N70"/>
    <mergeCell ref="B1:O2"/>
    <mergeCell ref="C7:N7"/>
    <mergeCell ref="C9:N10"/>
    <mergeCell ref="E14:F15"/>
    <mergeCell ref="G14:I14"/>
    <mergeCell ref="J14:L14"/>
    <mergeCell ref="E12:L12"/>
    <mergeCell ref="E13:L13"/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</mergeCells>
  <conditionalFormatting sqref="I102">
    <cfRule type="cellIs" dxfId="5" priority="2" operator="equal">
      <formula>0</formula>
    </cfRule>
  </conditionalFormatting>
  <conditionalFormatting sqref="I82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111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ht="15" customHeight="1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536.6 millones lo que equivale a un avance en la ejecución del presupuesto del 28.1%. Por niveles de gobierno, el Gobierno Nacional viene ejecutando el 29.3% del presupuesto para esta región, seguido del Gobierno Regional (30.9%) y de los gobiernos locales en conjunto que tienen una ejecución del 24.8%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ht="15" customHeight="1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884.90167599999995</v>
      </c>
      <c r="H16" s="7">
        <v>259.06120199999998</v>
      </c>
      <c r="I16" s="8">
        <f>+H16/G16</f>
        <v>0.29275704750727582</v>
      </c>
      <c r="J16" s="7">
        <v>898.09321299999999</v>
      </c>
      <c r="K16" s="7">
        <v>810.53794400000004</v>
      </c>
      <c r="L16" s="8">
        <f t="shared" ref="L16:L19" si="0">+K16/J16</f>
        <v>0.90250981999125746</v>
      </c>
      <c r="M16" s="17">
        <f>+(I16-L16)*100</f>
        <v>-60.975277248398164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378.96272399999998</v>
      </c>
      <c r="H17" s="7">
        <v>117.037626</v>
      </c>
      <c r="I17" s="8">
        <f t="shared" ref="I17:I19" si="1">+H17/G17</f>
        <v>0.30883677625243167</v>
      </c>
      <c r="J17" s="7">
        <v>385.71446500000002</v>
      </c>
      <c r="K17" s="7">
        <v>248.556804</v>
      </c>
      <c r="L17" s="8">
        <f t="shared" si="0"/>
        <v>0.64440622935932668</v>
      </c>
      <c r="M17" s="17">
        <f t="shared" ref="M17:M19" si="2">+(I17-L17)*100</f>
        <v>-33.5569453106895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647.67930999999999</v>
      </c>
      <c r="H18" s="7">
        <v>160.505302</v>
      </c>
      <c r="I18" s="8">
        <f t="shared" si="1"/>
        <v>0.24781600943837467</v>
      </c>
      <c r="J18" s="7">
        <v>1080.752252</v>
      </c>
      <c r="K18" s="7">
        <v>663.994912</v>
      </c>
      <c r="L18" s="8">
        <f t="shared" si="0"/>
        <v>0.61438216831955306</v>
      </c>
      <c r="M18" s="17">
        <f t="shared" si="2"/>
        <v>-36.656615888117841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1911.5437099999999</v>
      </c>
      <c r="H19" s="15">
        <f t="shared" si="3"/>
        <v>536.60412999999994</v>
      </c>
      <c r="I19" s="16">
        <f t="shared" si="1"/>
        <v>0.28071768759083199</v>
      </c>
      <c r="J19" s="14">
        <f t="shared" ref="J19:K19" si="4">SUM(J16:J18)</f>
        <v>2364.5599300000003</v>
      </c>
      <c r="K19" s="14">
        <f t="shared" si="4"/>
        <v>1723.0896600000001</v>
      </c>
      <c r="L19" s="16">
        <f t="shared" si="0"/>
        <v>0.72871473382364216</v>
      </c>
      <c r="M19" s="17">
        <f t="shared" si="2"/>
        <v>-44.799704623281016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26.8%, mientras que para los proyectos del tipo social se registra un avance del 29.9% al 06 de junio 2018. Cabe resaltar que estos dos tipos de proyectos absorben el 95.8%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1059.2274569999997</v>
      </c>
      <c r="I29" s="23">
        <f>+H29/H$33</f>
        <v>0.5541214942974021</v>
      </c>
      <c r="J29" s="105">
        <f>+J78+J127+J176</f>
        <v>284.10107800000003</v>
      </c>
      <c r="K29" s="23">
        <f>+J29/H29</f>
        <v>0.26821536405848673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5">+H79+H128+H177</f>
        <v>772.57058499999994</v>
      </c>
      <c r="I30" s="23">
        <f t="shared" ref="I30:I32" si="6">+H30/H$33</f>
        <v>0.40416056455230104</v>
      </c>
      <c r="J30" s="84">
        <f t="shared" ref="J30:J32" si="7">+J79+J128+J177</f>
        <v>230.87687299999999</v>
      </c>
      <c r="K30" s="23">
        <f t="shared" ref="K30:K33" si="8">+J30/H30</f>
        <v>0.29884243263028193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5"/>
        <v>47.046213000000002</v>
      </c>
      <c r="I31" s="23">
        <f t="shared" si="6"/>
        <v>2.4611633390271788E-2</v>
      </c>
      <c r="J31" s="84">
        <f t="shared" si="7"/>
        <v>11.946035</v>
      </c>
      <c r="K31" s="23">
        <f t="shared" si="8"/>
        <v>0.25392128798974745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5"/>
        <v>32.699455</v>
      </c>
      <c r="I32" s="23">
        <f t="shared" si="6"/>
        <v>1.7106307760025013E-2</v>
      </c>
      <c r="J32" s="84">
        <f t="shared" si="7"/>
        <v>9.6801479999999991</v>
      </c>
      <c r="K32" s="23">
        <f t="shared" si="8"/>
        <v>0.29603392472443346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1911.5437099999997</v>
      </c>
      <c r="I33" s="22">
        <f>SUM(I29:I32)</f>
        <v>1</v>
      </c>
      <c r="J33" s="45">
        <f>SUM(J29:J32)</f>
        <v>536.60413400000016</v>
      </c>
      <c r="K33" s="22">
        <f t="shared" si="8"/>
        <v>0.28071768968338173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ht="15" customHeight="1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28.4%, del mismo modo para proyectos SANEAMIENTO se tiene un nivel de avance de 29.7%. Cabe destacar que solo estos dos sectores concentran el 56.5%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48</v>
      </c>
      <c r="G42" s="26"/>
      <c r="H42" s="84">
        <v>788.83637399999998</v>
      </c>
      <c r="I42" s="23">
        <f>+H42/H$50</f>
        <v>0.41266980706394629</v>
      </c>
      <c r="J42" s="84">
        <v>224.058652</v>
      </c>
      <c r="K42" s="23">
        <f>+J42/H42</f>
        <v>0.28403691739498815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49</v>
      </c>
      <c r="G43" s="26"/>
      <c r="H43" s="84">
        <v>290.30763200000001</v>
      </c>
      <c r="I43" s="23">
        <f t="shared" ref="I43:I49" si="9">+H43/H$50</f>
        <v>0.15187077882723385</v>
      </c>
      <c r="J43" s="84">
        <v>86.342782999999997</v>
      </c>
      <c r="K43" s="23">
        <f t="shared" ref="K43:K50" si="10">+J43/H43</f>
        <v>0.29741823322095778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50</v>
      </c>
      <c r="G44" s="26"/>
      <c r="H44" s="84">
        <v>223.91030499999999</v>
      </c>
      <c r="I44" s="23">
        <f t="shared" si="9"/>
        <v>0.11713585403704947</v>
      </c>
      <c r="J44" s="84">
        <v>46.362966999999998</v>
      </c>
      <c r="K44" s="23">
        <f t="shared" si="10"/>
        <v>0.20706044324311021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56</v>
      </c>
      <c r="G45" s="26"/>
      <c r="H45" s="84">
        <v>161.13129899999998</v>
      </c>
      <c r="I45" s="23">
        <f t="shared" si="9"/>
        <v>8.4293808274988391E-2</v>
      </c>
      <c r="J45" s="84">
        <v>69.648714999999996</v>
      </c>
      <c r="K45" s="23">
        <f t="shared" si="10"/>
        <v>0.43224820647663248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51</v>
      </c>
      <c r="G46" s="26"/>
      <c r="H46" s="84">
        <v>143.11200400000001</v>
      </c>
      <c r="I46" s="23">
        <f t="shared" si="9"/>
        <v>7.4867241199522469E-2</v>
      </c>
      <c r="J46" s="84">
        <v>21.630092999999999</v>
      </c>
      <c r="K46" s="23">
        <f t="shared" si="10"/>
        <v>0.15114101120406362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93</v>
      </c>
      <c r="G47" s="26"/>
      <c r="H47" s="84">
        <v>90.002389999999991</v>
      </c>
      <c r="I47" s="23">
        <f t="shared" si="9"/>
        <v>4.708361599536743E-2</v>
      </c>
      <c r="J47" s="84">
        <v>26.697095999999998</v>
      </c>
      <c r="K47" s="23">
        <f t="shared" si="10"/>
        <v>0.29662652291789143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58</v>
      </c>
      <c r="G48" s="26"/>
      <c r="H48" s="84">
        <v>46.864489000000006</v>
      </c>
      <c r="I48" s="23">
        <f t="shared" si="9"/>
        <v>2.4516566770006014E-2</v>
      </c>
      <c r="J48" s="84">
        <v>5.6326680000000007</v>
      </c>
      <c r="K48" s="23">
        <f t="shared" si="10"/>
        <v>0.12019053488452631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167.37921699999993</v>
      </c>
      <c r="I49" s="23">
        <f t="shared" si="9"/>
        <v>8.756232783188618E-2</v>
      </c>
      <c r="J49" s="84">
        <f>+J33-SUM(J42:J48)</f>
        <v>56.231160000000159</v>
      </c>
      <c r="K49" s="23">
        <f t="shared" si="10"/>
        <v>0.33595066943108104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1911.5437099999997</v>
      </c>
      <c r="I50" s="22">
        <f>SUM(I42:I49)</f>
        <v>1.0000000000000002</v>
      </c>
      <c r="J50" s="45">
        <f>SUM(J42:J49)</f>
        <v>536.60413400000016</v>
      </c>
      <c r="K50" s="22">
        <f t="shared" si="10"/>
        <v>0.28071768968338173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1,936  proyectos presupuestados para el 2018, 771 no cuentan con ningún avance en ejecución del gasto, mientras que 491 (25.4% de proyectos) no superan el 50,0% de ejecución, 516 proyectos (26.7% del total) tienen un nivel de ejecución mayor al 50,0% pero no culminan al 100% y 158 proyectos por S/ 6.3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375.76177799999988</v>
      </c>
      <c r="I59" s="18">
        <f t="shared" ref="I59:J62" si="11">+I108+I157+I206</f>
        <v>0</v>
      </c>
      <c r="J59" s="18">
        <f t="shared" si="11"/>
        <v>771</v>
      </c>
      <c r="K59" s="23">
        <f>+J59/J$63</f>
        <v>0.39824380165289258</v>
      </c>
      <c r="L59" s="28"/>
      <c r="M59" s="33">
        <f>SUM(J60:J62)</f>
        <v>1165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0.2498407513058937</v>
      </c>
      <c r="H60" s="18">
        <f t="shared" ref="H60:H62" si="13">+H109+H158+H207</f>
        <v>1187.6675099999998</v>
      </c>
      <c r="I60" s="18">
        <f t="shared" si="11"/>
        <v>296.72774299999998</v>
      </c>
      <c r="J60" s="18">
        <f t="shared" si="11"/>
        <v>491</v>
      </c>
      <c r="K60" s="23">
        <f t="shared" ref="K60:K62" si="14">+J60/J$63</f>
        <v>0.25361570247933884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0.68336546192239145</v>
      </c>
      <c r="H61" s="18">
        <f t="shared" si="13"/>
        <v>341.83885200000003</v>
      </c>
      <c r="I61" s="18">
        <f t="shared" si="11"/>
        <v>233.60086500000003</v>
      </c>
      <c r="J61" s="18">
        <f t="shared" si="11"/>
        <v>516</v>
      </c>
      <c r="K61" s="23">
        <f t="shared" si="14"/>
        <v>0.26652892561983471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6.2755700000000001</v>
      </c>
      <c r="I62" s="18">
        <f t="shared" si="11"/>
        <v>6.2755700000000001</v>
      </c>
      <c r="J62" s="18">
        <f t="shared" si="11"/>
        <v>158</v>
      </c>
      <c r="K62" s="23">
        <f t="shared" si="14"/>
        <v>8.161157024793389E-2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0.28071771270142715</v>
      </c>
      <c r="H63" s="15">
        <f t="shared" ref="H63:J63" si="15">SUM(H59:H62)</f>
        <v>1911.5437099999997</v>
      </c>
      <c r="I63" s="15">
        <f t="shared" si="15"/>
        <v>536.60417800000005</v>
      </c>
      <c r="J63" s="29">
        <f t="shared" si="15"/>
        <v>1936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29.3%, mientras que para los proyectos del tipo social se registra un avance del 29.7% al 27 de junio del 2018. Cabe resaltar que estos dos tipos de proyectos absorben el 96.4%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660.72280899999976</v>
      </c>
      <c r="I78" s="23">
        <f>+H78/$H$82</f>
        <v>0.7466623998122025</v>
      </c>
      <c r="J78" s="84">
        <v>193.42907300000002</v>
      </c>
      <c r="K78" s="23">
        <f>+J78/H78</f>
        <v>0.29275373933700555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192.32013999999998</v>
      </c>
      <c r="I79" s="23">
        <f>+H79/$H$82</f>
        <v>0.21733503870095514</v>
      </c>
      <c r="J79" s="84">
        <v>57.066749000000002</v>
      </c>
      <c r="K79" s="23">
        <f t="shared" ref="K79:K82" si="16">+J79/H79</f>
        <v>0.29672788819725282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28.178284999999999</v>
      </c>
      <c r="I80" s="23">
        <f>+H80/$H$82</f>
        <v>3.1843407877102957E-2</v>
      </c>
      <c r="J80" s="84">
        <v>8.2589850000000009</v>
      </c>
      <c r="K80" s="23">
        <f t="shared" si="16"/>
        <v>0.29309750398223317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3.6804420000000002</v>
      </c>
      <c r="I81" s="23">
        <f>+H81/$H$82</f>
        <v>4.159153609739577E-3</v>
      </c>
      <c r="J81" s="84">
        <v>0.306396</v>
      </c>
      <c r="K81" s="23">
        <f t="shared" si="16"/>
        <v>8.3249783585775838E-2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884.90167599999961</v>
      </c>
      <c r="I82" s="22">
        <f>+H82/$H$82</f>
        <v>1</v>
      </c>
      <c r="J82" s="45">
        <f>SUM(J78:J81)</f>
        <v>259.06120300000003</v>
      </c>
      <c r="K82" s="22">
        <f t="shared" si="16"/>
        <v>0.29275704863734503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32.1%, del mismo modo para proyectos SANEAMIENTO se tiene un nivel de avance de 39.0%. Cabe destacar que solo estos dos sectores concentran el 70.1%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530.38870699999995</v>
      </c>
      <c r="I91" s="23">
        <f t="shared" ref="I91:I98" si="17">+H91/$H$99</f>
        <v>0.599375864443498</v>
      </c>
      <c r="J91" s="84">
        <v>170.14859200000001</v>
      </c>
      <c r="K91" s="23">
        <f>+J91/H91</f>
        <v>0.32079980164434385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49</v>
      </c>
      <c r="G92" s="26"/>
      <c r="H92" s="84">
        <v>90.161233999999993</v>
      </c>
      <c r="I92" s="23">
        <f t="shared" si="17"/>
        <v>0.10188842042604521</v>
      </c>
      <c r="J92" s="84">
        <v>35.125</v>
      </c>
      <c r="K92" s="23">
        <f t="shared" ref="K92:K99" si="18">+J92/H92</f>
        <v>0.38957984980551624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50</v>
      </c>
      <c r="G93" s="26"/>
      <c r="H93" s="84">
        <v>81.622292999999999</v>
      </c>
      <c r="I93" s="23">
        <f t="shared" si="17"/>
        <v>9.2238827446858671E-2</v>
      </c>
      <c r="J93" s="84">
        <v>16.293465000000001</v>
      </c>
      <c r="K93" s="23">
        <f t="shared" si="18"/>
        <v>0.19962028020947661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51</v>
      </c>
      <c r="G94" s="26"/>
      <c r="H94" s="84">
        <v>70.079127999999997</v>
      </c>
      <c r="I94" s="23">
        <f t="shared" si="17"/>
        <v>7.9194253893581756E-2</v>
      </c>
      <c r="J94" s="84">
        <v>4.2984749999999998</v>
      </c>
      <c r="K94" s="23">
        <f t="shared" si="18"/>
        <v>6.133744986096288E-2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57</v>
      </c>
      <c r="G95" s="26"/>
      <c r="H95" s="84">
        <v>34.991275000000002</v>
      </c>
      <c r="I95" s="23">
        <f t="shared" si="17"/>
        <v>3.9542557042235749E-2</v>
      </c>
      <c r="J95" s="84">
        <v>18.546509</v>
      </c>
      <c r="K95" s="23">
        <f t="shared" si="18"/>
        <v>0.53003238664495644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59</v>
      </c>
      <c r="G96" s="26"/>
      <c r="H96" s="84">
        <v>25.910183</v>
      </c>
      <c r="I96" s="23">
        <f t="shared" si="17"/>
        <v>2.9280295995280738E-2</v>
      </c>
      <c r="J96" s="84">
        <v>7.6409580000000004</v>
      </c>
      <c r="K96" s="23">
        <f t="shared" si="18"/>
        <v>0.29490173805410791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56</v>
      </c>
      <c r="G97" s="26"/>
      <c r="H97" s="84">
        <v>20.466612999999999</v>
      </c>
      <c r="I97" s="23">
        <f t="shared" si="17"/>
        <v>2.3128685994261818E-2</v>
      </c>
      <c r="J97" s="84">
        <v>5.6482840000000003</v>
      </c>
      <c r="K97" s="23">
        <f t="shared" si="18"/>
        <v>0.27597551192275932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31.282242999999653</v>
      </c>
      <c r="I98" s="23">
        <f t="shared" si="17"/>
        <v>3.5351094758238048E-2</v>
      </c>
      <c r="J98" s="84">
        <f>+J82-SUM(J91:J97)</f>
        <v>1.3599200000000451</v>
      </c>
      <c r="K98" s="23">
        <f t="shared" si="18"/>
        <v>4.3472586029079184E-2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884.90167599999961</v>
      </c>
      <c r="I99" s="22">
        <f>SUM(I91:I98)</f>
        <v>0.99999999999999978</v>
      </c>
      <c r="J99" s="45">
        <f>SUM(J91:J98)</f>
        <v>259.06120300000003</v>
      </c>
      <c r="K99" s="22">
        <f t="shared" si="18"/>
        <v>0.29275704863734503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214  proyectos presupuestados para el 2018, 70 no cuentan con ningún avance en ejecución del gasto, mientras que 87 (40.7% de proyectos) no superan el 50,0% de ejecución, 44 proyectos (20.6% del total) tienen un nivel de ejecución mayor al 50,0% pero no culminan al 100% y 13 proyectos por S/ 2.4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148.02692099999999</v>
      </c>
      <c r="I108" s="84">
        <v>0</v>
      </c>
      <c r="J108" s="31">
        <v>70</v>
      </c>
      <c r="K108" s="23">
        <f>+J108/$J$112</f>
        <v>0.32710280373831774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0.29546826374847407</v>
      </c>
      <c r="H109" s="84">
        <v>625.6310699999998</v>
      </c>
      <c r="I109" s="84">
        <v>184.85412599999998</v>
      </c>
      <c r="J109" s="31">
        <v>87</v>
      </c>
      <c r="K109" s="23">
        <f>+J109/$J$112</f>
        <v>0.40654205607476634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0.65974161436980416</v>
      </c>
      <c r="H110" s="84">
        <v>108.84846800000005</v>
      </c>
      <c r="I110" s="84">
        <v>71.811864</v>
      </c>
      <c r="J110" s="31">
        <v>44</v>
      </c>
      <c r="K110" s="23">
        <f>+J110/$J$112</f>
        <v>0.20560747663551401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2.3952170000000002</v>
      </c>
      <c r="I111" s="84">
        <v>2.3952170000000002</v>
      </c>
      <c r="J111" s="31">
        <v>13</v>
      </c>
      <c r="K111" s="23">
        <f>+J111/$J$112</f>
        <v>6.0747663551401869E-2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0.29275705315762113</v>
      </c>
      <c r="H112" s="45">
        <f t="shared" ref="H112:J112" si="20">SUM(H108:H111)</f>
        <v>884.90167599999984</v>
      </c>
      <c r="I112" s="45">
        <f t="shared" si="20"/>
        <v>259.06120699999997</v>
      </c>
      <c r="J112" s="32">
        <f t="shared" si="20"/>
        <v>214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18.8%, mientras que para los proyectos del tipo social se registra un avance del 43.8% al 27 de junio del 2018. Cabe resaltar que estos dos tipos de proyectos absorben el 98.0%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19" t="s">
        <v>18</v>
      </c>
      <c r="L126" s="61"/>
      <c r="M126" s="64"/>
      <c r="N126" s="64"/>
      <c r="O126" s="65"/>
    </row>
    <row r="127" spans="2:15" ht="15" customHeight="1" x14ac:dyDescent="0.25">
      <c r="B127" s="63"/>
      <c r="C127" s="64"/>
      <c r="D127" s="64"/>
      <c r="E127" s="61"/>
      <c r="F127" s="20" t="s">
        <v>13</v>
      </c>
      <c r="G127" s="11"/>
      <c r="H127" s="105">
        <v>186.48313999999999</v>
      </c>
      <c r="I127" s="23">
        <f>+H127/H$131</f>
        <v>0.49208834587118916</v>
      </c>
      <c r="J127" s="84">
        <v>34.982172999999996</v>
      </c>
      <c r="K127" s="23">
        <f>+J127/H127</f>
        <v>0.18758893163210358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184.78407199999998</v>
      </c>
      <c r="I128" s="23">
        <f t="shared" ref="I128:I130" si="21">+H128/H$131</f>
        <v>0.48760487588219886</v>
      </c>
      <c r="J128" s="84">
        <v>80.899940000000001</v>
      </c>
      <c r="K128" s="23">
        <f t="shared" ref="K128:K131" si="22">+J128/H128</f>
        <v>0.43780797297290869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6.6450379999999996</v>
      </c>
      <c r="I129" s="23">
        <f t="shared" si="21"/>
        <v>1.7534806404864243E-2</v>
      </c>
      <c r="J129" s="84">
        <v>0.84045400000000003</v>
      </c>
      <c r="K129" s="23">
        <f t="shared" si="22"/>
        <v>0.12647843398337227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1.0504739999999999</v>
      </c>
      <c r="I130" s="23">
        <f t="shared" si="21"/>
        <v>2.7719718417476857E-3</v>
      </c>
      <c r="J130" s="84">
        <v>0.31506099999999998</v>
      </c>
      <c r="K130" s="23">
        <f t="shared" si="22"/>
        <v>0.29992270156139039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378.96272399999998</v>
      </c>
      <c r="I131" s="22">
        <f>SUM(I127:I130)</f>
        <v>1</v>
      </c>
      <c r="J131" s="45">
        <f>SUM(J127:J130)</f>
        <v>117.037628</v>
      </c>
      <c r="K131" s="22">
        <f t="shared" si="22"/>
        <v>0.30883678152999555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19.4%, del mismo modo para proyectos SALUD se tiene un nivel de avance de 56.8%. Cabe destacar que solo estos dos sectores concentran el 65.6%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48</v>
      </c>
      <c r="G140" s="26"/>
      <c r="H140" s="84">
        <v>138.89488900000001</v>
      </c>
      <c r="I140" s="23">
        <f>+H140/H$148</f>
        <v>0.3665133275746667</v>
      </c>
      <c r="J140" s="84">
        <v>26.970887999999999</v>
      </c>
      <c r="K140" s="23">
        <f>+J140/H140</f>
        <v>0.19418200478204781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56</v>
      </c>
      <c r="G141" s="26"/>
      <c r="H141" s="84">
        <v>109.87259899999999</v>
      </c>
      <c r="I141" s="23">
        <f t="shared" ref="I141:I147" si="23">+H141/H$148</f>
        <v>0.28992983225442509</v>
      </c>
      <c r="J141" s="84">
        <v>62.427357999999998</v>
      </c>
      <c r="K141" s="23">
        <f t="shared" ref="K141:K148" si="24">+J141/H141</f>
        <v>0.5681794966914363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50</v>
      </c>
      <c r="G142" s="26"/>
      <c r="H142" s="84">
        <v>46.391567999999999</v>
      </c>
      <c r="I142" s="23">
        <f t="shared" si="23"/>
        <v>0.12241723278303225</v>
      </c>
      <c r="J142" s="84">
        <v>8.4826239999999995</v>
      </c>
      <c r="K142" s="23">
        <f t="shared" si="24"/>
        <v>0.18284840038172454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51</v>
      </c>
      <c r="G143" s="26"/>
      <c r="H143" s="84">
        <v>41.437289</v>
      </c>
      <c r="I143" s="23">
        <f t="shared" si="23"/>
        <v>0.10934397072784394</v>
      </c>
      <c r="J143" s="84">
        <v>5.8757279999999996</v>
      </c>
      <c r="K143" s="23">
        <f t="shared" si="24"/>
        <v>0.14179807950273965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93</v>
      </c>
      <c r="G144" s="26"/>
      <c r="H144" s="84">
        <v>24.897966</v>
      </c>
      <c r="I144" s="23">
        <f t="shared" si="23"/>
        <v>6.570030354753309E-2</v>
      </c>
      <c r="J144" s="84">
        <v>9.313053</v>
      </c>
      <c r="K144" s="23">
        <f>+J144/H144</f>
        <v>0.37404874759649043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94</v>
      </c>
      <c r="G145" s="26"/>
      <c r="H145" s="84">
        <v>6.6450379999999996</v>
      </c>
      <c r="I145" s="23">
        <f t="shared" si="23"/>
        <v>1.7534806404864243E-2</v>
      </c>
      <c r="J145" s="84">
        <v>0.84045400000000003</v>
      </c>
      <c r="K145" s="23">
        <f t="shared" si="24"/>
        <v>0.12647843398337227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58</v>
      </c>
      <c r="G146" s="26"/>
      <c r="H146" s="84">
        <v>5.3231830000000002</v>
      </c>
      <c r="I146" s="23">
        <f t="shared" si="23"/>
        <v>1.4046719275745972E-2</v>
      </c>
      <c r="J146" s="84">
        <v>1.7601629999999999</v>
      </c>
      <c r="K146" s="23">
        <f t="shared" si="24"/>
        <v>0.33065987023177673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5.50019199999997</v>
      </c>
      <c r="I147" s="23">
        <f t="shared" si="23"/>
        <v>1.4513807431888659E-2</v>
      </c>
      <c r="J147" s="84">
        <f>+J131-SUM(J140:J146)</f>
        <v>1.367360000000005</v>
      </c>
      <c r="K147" s="23">
        <f t="shared" si="24"/>
        <v>0.24860223061304268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378.96272399999998</v>
      </c>
      <c r="I148" s="22">
        <f>SUM(I140:I147)</f>
        <v>1</v>
      </c>
      <c r="J148" s="45">
        <f>SUM(J140:J147)</f>
        <v>117.037628</v>
      </c>
      <c r="K148" s="22">
        <f t="shared" si="24"/>
        <v>0.30883678152999555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116  proyectos presupuestados para el 2018, 52 no cuentan con ningún avance en ejecución del gasto, mientras que 41 (35.3% de proyectos) no superan el 50,0% de ejecución, 22 proyectos (19.0% del total) tienen un nivel de ejecución mayor al 50,0% pero no culminan al 100% y 1 proyectos por S/ 0.4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33.643948999999992</v>
      </c>
      <c r="I157" s="84">
        <v>0</v>
      </c>
      <c r="J157" s="31">
        <v>52</v>
      </c>
      <c r="K157" s="23">
        <f>+J157/J$161</f>
        <v>0.44827586206896552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0.20719831951179329</v>
      </c>
      <c r="H158" s="84">
        <v>240.55628500000003</v>
      </c>
      <c r="I158" s="84">
        <v>49.842858000000014</v>
      </c>
      <c r="J158" s="31">
        <v>41</v>
      </c>
      <c r="K158" s="23">
        <f t="shared" ref="K158:K160" si="26">+J158/J$161</f>
        <v>0.35344827586206895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0.64016138990085769</v>
      </c>
      <c r="H159" s="84">
        <v>104.40157599999998</v>
      </c>
      <c r="I159" s="84">
        <v>66.833858000000006</v>
      </c>
      <c r="J159" s="31">
        <v>22</v>
      </c>
      <c r="K159" s="23">
        <f t="shared" si="26"/>
        <v>0.18965517241379309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>
        <f t="shared" si="25"/>
        <v>1</v>
      </c>
      <c r="H160" s="84">
        <v>0.36091400000000001</v>
      </c>
      <c r="I160" s="84">
        <v>0.36091400000000001</v>
      </c>
      <c r="J160" s="31">
        <v>1</v>
      </c>
      <c r="K160" s="23">
        <f t="shared" si="26"/>
        <v>8.6206896551724137E-3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0.30883678680755955</v>
      </c>
      <c r="H161" s="45">
        <f t="shared" ref="H161:J161" si="27">SUM(H157:H160)</f>
        <v>378.96272399999998</v>
      </c>
      <c r="I161" s="45">
        <f t="shared" si="27"/>
        <v>117.03763000000002</v>
      </c>
      <c r="J161" s="32">
        <f t="shared" si="27"/>
        <v>116</v>
      </c>
      <c r="K161" s="22">
        <f>SUM(K157:K160)</f>
        <v>1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26.3%, mientras que para los proyectos del tipo social se registra un avance del 23.5% al 27 de junio del 2017. Cabe resaltar que estos dos tipos de proyectos absorben el 93.8%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212.02150800000001</v>
      </c>
      <c r="I176" s="23">
        <f>+H176/H$180</f>
        <v>0.32735569088967814</v>
      </c>
      <c r="J176" s="84">
        <v>55.689831999999996</v>
      </c>
      <c r="K176" s="23">
        <f>+J176/H176</f>
        <v>0.26266123906636862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395.46637300000003</v>
      </c>
      <c r="I177" s="23">
        <f>+H177/H$180</f>
        <v>0.61058978864092484</v>
      </c>
      <c r="J177" s="84">
        <v>92.910183999999987</v>
      </c>
      <c r="K177" s="23">
        <f t="shared" ref="K177:K180" si="28">+J177/H177</f>
        <v>0.2349382661670705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12.22289</v>
      </c>
      <c r="I178" s="23">
        <f t="shared" ref="I178:I179" si="29">+H178/H$180</f>
        <v>1.8871824082198951E-2</v>
      </c>
      <c r="J178" s="84">
        <v>2.8465959999999999</v>
      </c>
      <c r="K178" s="23">
        <f t="shared" si="28"/>
        <v>0.23289058479623068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27.968539</v>
      </c>
      <c r="I179" s="23">
        <f t="shared" si="29"/>
        <v>4.3182696387198162E-2</v>
      </c>
      <c r="J179" s="84">
        <v>9.0586909999999996</v>
      </c>
      <c r="K179" s="23">
        <f t="shared" si="28"/>
        <v>0.32388860211825865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647.67930999999999</v>
      </c>
      <c r="I180" s="22">
        <f>SUM(I176:I179)</f>
        <v>1.0000000000000002</v>
      </c>
      <c r="J180" s="45">
        <f>SUM(J176:J179)</f>
        <v>160.505303</v>
      </c>
      <c r="K180" s="22">
        <f t="shared" si="28"/>
        <v>0.24781601098234865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25.6%, del mismo modo para proyectos TRANSPORTE se tiene un nivel de avance de 22.5%. Cabe destacar que solo estos dos sectores concentran el 49.4%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49</v>
      </c>
      <c r="G189" s="26"/>
      <c r="H189" s="84">
        <v>200.082863</v>
      </c>
      <c r="I189" s="23">
        <f>+H189/H$197</f>
        <v>0.30892273369053586</v>
      </c>
      <c r="J189" s="84">
        <v>51.217782999999997</v>
      </c>
      <c r="K189" s="23">
        <f>+J189/H189</f>
        <v>0.25598285746241045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48</v>
      </c>
      <c r="G190" s="26"/>
      <c r="H190" s="84">
        <v>119.552778</v>
      </c>
      <c r="I190" s="23">
        <f t="shared" ref="I190:I196" si="30">+H190/H$197</f>
        <v>0.18458637809504833</v>
      </c>
      <c r="J190" s="84">
        <v>26.939171999999999</v>
      </c>
      <c r="K190" s="23">
        <f t="shared" ref="K190:K192" si="31">+J190/H190</f>
        <v>0.22533288185072536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50</v>
      </c>
      <c r="G191" s="26"/>
      <c r="H191" s="84">
        <v>95.896444000000002</v>
      </c>
      <c r="I191" s="23">
        <f t="shared" si="30"/>
        <v>0.14806161401079804</v>
      </c>
      <c r="J191" s="84">
        <v>21.586877999999999</v>
      </c>
      <c r="K191" s="23">
        <f t="shared" si="31"/>
        <v>0.22510613636518156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93</v>
      </c>
      <c r="G192" s="26"/>
      <c r="H192" s="84">
        <v>65.034424000000001</v>
      </c>
      <c r="I192" s="23">
        <f t="shared" si="30"/>
        <v>0.10041145825701921</v>
      </c>
      <c r="J192" s="84">
        <v>17.384042999999998</v>
      </c>
      <c r="K192" s="23">
        <f t="shared" si="31"/>
        <v>0.26730525052393789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51</v>
      </c>
      <c r="G193" s="26"/>
      <c r="H193" s="84">
        <v>31.595586999999998</v>
      </c>
      <c r="I193" s="23">
        <f t="shared" si="30"/>
        <v>4.8782764112072684E-2</v>
      </c>
      <c r="J193" s="84">
        <v>11.45589</v>
      </c>
      <c r="K193" s="23">
        <f>+J193/H193</f>
        <v>0.36257879937473547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56</v>
      </c>
      <c r="G194" s="26"/>
      <c r="H194" s="84">
        <v>30.792086999999999</v>
      </c>
      <c r="I194" s="23">
        <f t="shared" si="30"/>
        <v>4.7542181021654063E-2</v>
      </c>
      <c r="J194" s="84">
        <v>1.5730729999999999</v>
      </c>
      <c r="K194" s="23">
        <f t="shared" ref="K194:K197" si="32">+J194/H194</f>
        <v>5.108692372816432E-2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54</v>
      </c>
      <c r="G195" s="26"/>
      <c r="H195" s="84">
        <v>27.968539</v>
      </c>
      <c r="I195" s="23">
        <f t="shared" si="30"/>
        <v>4.3182696387198162E-2</v>
      </c>
      <c r="J195" s="84">
        <v>9.0586909999999996</v>
      </c>
      <c r="K195" s="23">
        <f t="shared" si="32"/>
        <v>0.32388860211825865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76.756587999999965</v>
      </c>
      <c r="I196" s="23">
        <f t="shared" si="30"/>
        <v>0.11851017442567367</v>
      </c>
      <c r="J196" s="84">
        <f>+J180-SUM(J189:J195)</f>
        <v>21.289772999999997</v>
      </c>
      <c r="K196" s="23">
        <f t="shared" si="32"/>
        <v>0.2773673707330504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647.67930999999999</v>
      </c>
      <c r="I197" s="22">
        <f>SUM(I189:I196)</f>
        <v>1.0000000000000002</v>
      </c>
      <c r="J197" s="45">
        <f>SUM(J189:J196)</f>
        <v>160.505303</v>
      </c>
      <c r="K197" s="22">
        <f t="shared" si="32"/>
        <v>0.24781601098234865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1,606  proyectos presupuestados para el 2018, 649 no cuentan con ningún avance en ejecución del gasto, mientras que 363 (22.6% de proyectos) no superan el 50,0% de ejecución, 450 proyectos (28.0% del total) tienen un nivel de ejecución mayor al 50,0% pero no culminan al 100% y 144 proyectos por S/ 3.5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194.0909079999999</v>
      </c>
      <c r="I206" s="84">
        <v>0</v>
      </c>
      <c r="J206" s="31">
        <v>649</v>
      </c>
      <c r="K206" s="23">
        <f>+J206/J$210</f>
        <v>0.4041095890410959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0.19295361793016425</v>
      </c>
      <c r="H207" s="84">
        <v>321.48015500000008</v>
      </c>
      <c r="I207" s="84">
        <v>62.030758999999996</v>
      </c>
      <c r="J207" s="31">
        <v>363</v>
      </c>
      <c r="K207" s="23">
        <f t="shared" ref="K207:K209" si="34">+J207/J$210</f>
        <v>0.22602739726027396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0.73844018369001463</v>
      </c>
      <c r="H208" s="84">
        <v>128.588808</v>
      </c>
      <c r="I208" s="84">
        <v>94.955143000000021</v>
      </c>
      <c r="J208" s="31">
        <v>450</v>
      </c>
      <c r="K208" s="23">
        <f t="shared" si="34"/>
        <v>0.28019925280199254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3.5194389999999998</v>
      </c>
      <c r="I209" s="84">
        <v>3.5194389999999998</v>
      </c>
      <c r="J209" s="31">
        <v>144</v>
      </c>
      <c r="K209" s="23">
        <f t="shared" si="34"/>
        <v>8.9663760896637607E-2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0.24781606965335981</v>
      </c>
      <c r="H210" s="45">
        <f t="shared" ref="H210:J210" si="35">SUM(H206:H209)</f>
        <v>647.67930999999999</v>
      </c>
      <c r="I210" s="45">
        <f t="shared" si="35"/>
        <v>160.50534100000002</v>
      </c>
      <c r="J210" s="32">
        <f t="shared" si="35"/>
        <v>1606</v>
      </c>
      <c r="K210" s="22">
        <f>SUM(K206:K209)</f>
        <v>1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F211:K211"/>
    <mergeCell ref="F174:K174"/>
    <mergeCell ref="F175:G175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73:L173"/>
    <mergeCell ref="C134:N135"/>
    <mergeCell ref="E137:L137"/>
    <mergeCell ref="F138:K138"/>
    <mergeCell ref="F139:G139"/>
    <mergeCell ref="F149:K149"/>
    <mergeCell ref="C151:N152"/>
    <mergeCell ref="E154:L154"/>
    <mergeCell ref="F155:K155"/>
    <mergeCell ref="F162:K162"/>
    <mergeCell ref="C168:N168"/>
    <mergeCell ref="C170:N171"/>
    <mergeCell ref="F132:K132"/>
    <mergeCell ref="F90:G90"/>
    <mergeCell ref="F100:K100"/>
    <mergeCell ref="C102:N103"/>
    <mergeCell ref="E105:L105"/>
    <mergeCell ref="F106:K106"/>
    <mergeCell ref="F113:K113"/>
    <mergeCell ref="C119:N119"/>
    <mergeCell ref="C121:N122"/>
    <mergeCell ref="E124:L124"/>
    <mergeCell ref="F125:K125"/>
    <mergeCell ref="F126:G126"/>
    <mergeCell ref="F89:K89"/>
    <mergeCell ref="E56:L56"/>
    <mergeCell ref="F57:K57"/>
    <mergeCell ref="F64:K64"/>
    <mergeCell ref="C70:N70"/>
    <mergeCell ref="C72:N73"/>
    <mergeCell ref="E75:L75"/>
    <mergeCell ref="F76:K76"/>
    <mergeCell ref="F77:G77"/>
    <mergeCell ref="F83:K83"/>
    <mergeCell ref="C85:N86"/>
    <mergeCell ref="E88:L88"/>
    <mergeCell ref="C53:N54"/>
    <mergeCell ref="E21:L21"/>
    <mergeCell ref="C23:N24"/>
    <mergeCell ref="E26:L26"/>
    <mergeCell ref="F27:K27"/>
    <mergeCell ref="F28:G28"/>
    <mergeCell ref="F34:K34"/>
    <mergeCell ref="C36:N37"/>
    <mergeCell ref="E39:L39"/>
    <mergeCell ref="F40:K40"/>
    <mergeCell ref="F41:G41"/>
    <mergeCell ref="F51:K51"/>
    <mergeCell ref="E14:F15"/>
    <mergeCell ref="G14:I14"/>
    <mergeCell ref="J14:L14"/>
    <mergeCell ref="B1:O2"/>
    <mergeCell ref="C7:N7"/>
    <mergeCell ref="C9:N10"/>
    <mergeCell ref="E12:L12"/>
    <mergeCell ref="E13:L13"/>
  </mergeCells>
  <conditionalFormatting sqref="I102">
    <cfRule type="cellIs" dxfId="3" priority="2" operator="equal">
      <formula>0</formula>
    </cfRule>
  </conditionalFormatting>
  <conditionalFormatting sqref="I82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25">
      <c r="B7" s="51"/>
      <c r="C7" s="112" t="s">
        <v>34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2"/>
    </row>
    <row r="8" spans="2:15" x14ac:dyDescent="0.25"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2:15" ht="15" customHeight="1" x14ac:dyDescent="0.25">
      <c r="B9" s="51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189.0 millones lo que equivale a un avance en la ejecución del presupuesto del 32.2%. Por niveles de gobierno, el Gobierno Nacional viene ejecutando el 31.7% del presupuesto para esta región, seguido del Gobierno Regional (28.8%) y de los gobiernos locales en conjunto que tienen una ejecución del 37.2%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3"/>
    </row>
    <row r="10" spans="2:15" x14ac:dyDescent="0.25">
      <c r="B10" s="5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3"/>
    </row>
    <row r="11" spans="2:15" x14ac:dyDescent="0.25">
      <c r="B11" s="51"/>
      <c r="C11" s="54"/>
      <c r="D11" s="54"/>
      <c r="E11" s="54"/>
      <c r="F11" s="28"/>
      <c r="G11" s="28"/>
      <c r="H11" s="28"/>
      <c r="I11" s="28"/>
      <c r="J11" s="28"/>
      <c r="K11" s="28"/>
      <c r="L11" s="54"/>
      <c r="M11" s="54"/>
      <c r="N11" s="54"/>
      <c r="O11" s="53"/>
    </row>
    <row r="12" spans="2:15" ht="15" customHeight="1" x14ac:dyDescent="0.25">
      <c r="B12" s="51"/>
      <c r="C12" s="54"/>
      <c r="D12" s="3"/>
      <c r="E12" s="132" t="s">
        <v>65</v>
      </c>
      <c r="F12" s="133"/>
      <c r="G12" s="133"/>
      <c r="H12" s="133"/>
      <c r="I12" s="133"/>
      <c r="J12" s="133"/>
      <c r="K12" s="133"/>
      <c r="L12" s="133"/>
      <c r="M12" s="54"/>
      <c r="N12" s="54"/>
      <c r="O12" s="53"/>
    </row>
    <row r="13" spans="2:15" x14ac:dyDescent="0.25">
      <c r="B13" s="51"/>
      <c r="C13" s="54"/>
      <c r="D13" s="3"/>
      <c r="E13" s="122" t="s">
        <v>12</v>
      </c>
      <c r="F13" s="122"/>
      <c r="G13" s="122"/>
      <c r="H13" s="122"/>
      <c r="I13" s="122"/>
      <c r="J13" s="122"/>
      <c r="K13" s="122"/>
      <c r="L13" s="122"/>
      <c r="M13" s="54"/>
      <c r="N13" s="54"/>
      <c r="O13" s="53"/>
    </row>
    <row r="14" spans="2:15" x14ac:dyDescent="0.25">
      <c r="B14" s="51"/>
      <c r="C14" s="28"/>
      <c r="D14" s="3"/>
      <c r="E14" s="123" t="s">
        <v>11</v>
      </c>
      <c r="F14" s="124"/>
      <c r="G14" s="128" t="s">
        <v>63</v>
      </c>
      <c r="H14" s="128"/>
      <c r="I14" s="128"/>
      <c r="J14" s="128">
        <v>2017</v>
      </c>
      <c r="K14" s="128"/>
      <c r="L14" s="128"/>
      <c r="M14" s="28"/>
      <c r="N14" s="28"/>
      <c r="O14" s="46"/>
    </row>
    <row r="15" spans="2:15" x14ac:dyDescent="0.25">
      <c r="B15" s="51"/>
      <c r="C15" s="28"/>
      <c r="D15" s="3"/>
      <c r="E15" s="125"/>
      <c r="F15" s="126"/>
      <c r="G15" s="55" t="s">
        <v>6</v>
      </c>
      <c r="H15" s="55" t="s">
        <v>7</v>
      </c>
      <c r="I15" s="55" t="s">
        <v>8</v>
      </c>
      <c r="J15" s="55" t="s">
        <v>6</v>
      </c>
      <c r="K15" s="55" t="s">
        <v>7</v>
      </c>
      <c r="L15" s="55" t="s">
        <v>8</v>
      </c>
      <c r="M15" s="28"/>
      <c r="N15" s="28"/>
      <c r="O15" s="46"/>
    </row>
    <row r="16" spans="2:15" x14ac:dyDescent="0.25">
      <c r="B16" s="51"/>
      <c r="C16" s="28"/>
      <c r="D16" s="3"/>
      <c r="E16" s="10" t="s">
        <v>9</v>
      </c>
      <c r="F16" s="11"/>
      <c r="G16" s="7">
        <v>148.93575200000001</v>
      </c>
      <c r="H16" s="7">
        <v>47.232816</v>
      </c>
      <c r="I16" s="8">
        <f>+H16/G16</f>
        <v>0.31713551223080405</v>
      </c>
      <c r="J16" s="7">
        <v>381.745429</v>
      </c>
      <c r="K16" s="7">
        <v>342.42418900000001</v>
      </c>
      <c r="L16" s="8">
        <f t="shared" ref="L16:L19" si="0">+K16/J16</f>
        <v>0.8969961733320454</v>
      </c>
      <c r="M16" s="17">
        <f>+(I16-L16)*100</f>
        <v>-57.986066110124135</v>
      </c>
      <c r="N16" s="28"/>
      <c r="O16" s="46"/>
    </row>
    <row r="17" spans="2:15" x14ac:dyDescent="0.25">
      <c r="B17" s="51"/>
      <c r="C17" s="28"/>
      <c r="D17" s="3"/>
      <c r="E17" s="10" t="s">
        <v>10</v>
      </c>
      <c r="F17" s="11"/>
      <c r="G17" s="7">
        <v>247.367592</v>
      </c>
      <c r="H17" s="7">
        <v>71.189598000000004</v>
      </c>
      <c r="I17" s="8">
        <f t="shared" ref="I17:I19" si="1">+H17/G17</f>
        <v>0.28778870111651489</v>
      </c>
      <c r="J17" s="7">
        <v>204.40446900000001</v>
      </c>
      <c r="K17" s="7">
        <v>138.22609299999999</v>
      </c>
      <c r="L17" s="8">
        <f t="shared" si="0"/>
        <v>0.67623811590929539</v>
      </c>
      <c r="M17" s="17">
        <f t="shared" ref="M17:M19" si="2">+(I17-L17)*100</f>
        <v>-38.844941479278049</v>
      </c>
      <c r="N17" s="28"/>
      <c r="O17" s="46"/>
    </row>
    <row r="18" spans="2:15" x14ac:dyDescent="0.25">
      <c r="B18" s="51"/>
      <c r="C18" s="28"/>
      <c r="D18" s="3"/>
      <c r="E18" s="10" t="s">
        <v>5</v>
      </c>
      <c r="F18" s="11"/>
      <c r="G18" s="7">
        <v>189.883599</v>
      </c>
      <c r="H18" s="7">
        <v>70.558464000000001</v>
      </c>
      <c r="I18" s="8">
        <f t="shared" si="1"/>
        <v>0.37158798533200332</v>
      </c>
      <c r="J18" s="7">
        <v>293.81269200000003</v>
      </c>
      <c r="K18" s="7">
        <v>211.36827700000001</v>
      </c>
      <c r="L18" s="8">
        <f t="shared" si="0"/>
        <v>0.71939804765139281</v>
      </c>
      <c r="M18" s="17">
        <f t="shared" si="2"/>
        <v>-34.781006231938946</v>
      </c>
      <c r="N18" s="28"/>
      <c r="O18" s="46"/>
    </row>
    <row r="19" spans="2:15" x14ac:dyDescent="0.25">
      <c r="B19" s="51"/>
      <c r="C19" s="28"/>
      <c r="D19" s="3"/>
      <c r="E19" s="12" t="s">
        <v>0</v>
      </c>
      <c r="F19" s="13"/>
      <c r="G19" s="14">
        <f t="shared" ref="G19:H19" si="3">SUM(G16:G18)</f>
        <v>586.18694300000004</v>
      </c>
      <c r="H19" s="15">
        <f t="shared" si="3"/>
        <v>188.98087800000002</v>
      </c>
      <c r="I19" s="16">
        <f t="shared" si="1"/>
        <v>0.3223901184711308</v>
      </c>
      <c r="J19" s="14">
        <f t="shared" ref="J19:K19" si="4">SUM(J16:J18)</f>
        <v>879.96259000000009</v>
      </c>
      <c r="K19" s="14">
        <f t="shared" si="4"/>
        <v>692.01855899999998</v>
      </c>
      <c r="L19" s="16">
        <f t="shared" si="0"/>
        <v>0.78641815784464186</v>
      </c>
      <c r="M19" s="17">
        <f t="shared" si="2"/>
        <v>-46.402803937351109</v>
      </c>
      <c r="N19" s="28"/>
      <c r="O19" s="46"/>
    </row>
    <row r="20" spans="2:15" x14ac:dyDescent="0.25">
      <c r="B20" s="51"/>
      <c r="C20" s="28"/>
      <c r="D20" s="3"/>
      <c r="E20" s="44" t="s">
        <v>90</v>
      </c>
      <c r="F20" s="3"/>
      <c r="G20" s="3"/>
      <c r="H20" s="3"/>
      <c r="I20" s="3"/>
      <c r="J20" s="3"/>
      <c r="K20" s="3"/>
      <c r="L20" s="3"/>
      <c r="M20" s="75"/>
      <c r="N20" s="28"/>
      <c r="O20" s="46"/>
    </row>
    <row r="21" spans="2:15" x14ac:dyDescent="0.25">
      <c r="B21" s="51"/>
      <c r="C21" s="28"/>
      <c r="D21" s="28"/>
      <c r="E21" s="134" t="s">
        <v>91</v>
      </c>
      <c r="F21" s="134"/>
      <c r="G21" s="134"/>
      <c r="H21" s="134"/>
      <c r="I21" s="134"/>
      <c r="J21" s="134"/>
      <c r="K21" s="134"/>
      <c r="L21" s="134"/>
      <c r="M21" s="75"/>
      <c r="N21" s="28"/>
      <c r="O21" s="46"/>
    </row>
    <row r="22" spans="2:15" x14ac:dyDescent="0.25">
      <c r="B22" s="51"/>
      <c r="C22" s="28"/>
      <c r="D22" s="28"/>
      <c r="E22" s="57"/>
      <c r="F22" s="57"/>
      <c r="G22" s="57"/>
      <c r="H22" s="57"/>
      <c r="I22" s="57"/>
      <c r="J22" s="57"/>
      <c r="K22" s="57"/>
      <c r="L22" s="57"/>
      <c r="M22" s="75"/>
      <c r="N22" s="28"/>
      <c r="O22" s="46"/>
    </row>
    <row r="23" spans="2:15" ht="15" customHeight="1" x14ac:dyDescent="0.25">
      <c r="B23" s="51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25.6%, mientras que para los proyectos del tipo social se registra un avance del 36.4% al 06 de junio 2018. Cabe resaltar que estos dos tipos de proyectos absorben el 91.0%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46"/>
    </row>
    <row r="24" spans="2:15" x14ac:dyDescent="0.25">
      <c r="B24" s="5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6"/>
    </row>
    <row r="25" spans="2:15" x14ac:dyDescent="0.25">
      <c r="B25" s="51"/>
      <c r="C25" s="28"/>
      <c r="D25" s="28"/>
      <c r="E25" s="5"/>
      <c r="F25" s="5"/>
      <c r="G25" s="5"/>
      <c r="H25" s="5"/>
      <c r="I25" s="5"/>
      <c r="J25" s="5"/>
      <c r="K25" s="5"/>
      <c r="L25" s="5"/>
      <c r="M25" s="28"/>
      <c r="N25" s="28"/>
      <c r="O25" s="46"/>
    </row>
    <row r="26" spans="2:15" x14ac:dyDescent="0.25">
      <c r="B26" s="51"/>
      <c r="C26" s="28"/>
      <c r="D26" s="28"/>
      <c r="E26" s="130" t="s">
        <v>66</v>
      </c>
      <c r="F26" s="130"/>
      <c r="G26" s="130"/>
      <c r="H26" s="130"/>
      <c r="I26" s="130"/>
      <c r="J26" s="130"/>
      <c r="K26" s="130"/>
      <c r="L26" s="130"/>
      <c r="M26" s="28"/>
      <c r="N26" s="28"/>
      <c r="O26" s="46"/>
    </row>
    <row r="27" spans="2:15" x14ac:dyDescent="0.25">
      <c r="B27" s="51"/>
      <c r="C27" s="28"/>
      <c r="D27" s="28"/>
      <c r="E27" s="5"/>
      <c r="F27" s="115" t="s">
        <v>1</v>
      </c>
      <c r="G27" s="115"/>
      <c r="H27" s="115"/>
      <c r="I27" s="115"/>
      <c r="J27" s="115"/>
      <c r="K27" s="115"/>
      <c r="L27" s="5"/>
      <c r="M27" s="28"/>
      <c r="N27" s="28"/>
      <c r="O27" s="46"/>
    </row>
    <row r="28" spans="2:15" x14ac:dyDescent="0.25">
      <c r="B28" s="51"/>
      <c r="C28" s="28"/>
      <c r="D28" s="28"/>
      <c r="E28" s="5"/>
      <c r="F28" s="119" t="s">
        <v>32</v>
      </c>
      <c r="G28" s="119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8"/>
      <c r="N28" s="28"/>
      <c r="O28" s="46"/>
    </row>
    <row r="29" spans="2:15" x14ac:dyDescent="0.25">
      <c r="B29" s="63"/>
      <c r="C29" s="64"/>
      <c r="D29" s="64"/>
      <c r="E29" s="61"/>
      <c r="F29" s="20" t="s">
        <v>13</v>
      </c>
      <c r="G29" s="11"/>
      <c r="H29" s="105">
        <f>+H78+H127+H176</f>
        <v>209.73757799999998</v>
      </c>
      <c r="I29" s="23">
        <f>+H29/H$33</f>
        <v>0.35779981199615363</v>
      </c>
      <c r="J29" s="105">
        <f>+J78+J127+J176</f>
        <v>53.67004</v>
      </c>
      <c r="K29" s="23">
        <f>+J29/H29</f>
        <v>0.2558913882375432</v>
      </c>
      <c r="L29" s="61"/>
      <c r="M29" s="64"/>
      <c r="N29" s="64"/>
      <c r="O29" s="65"/>
    </row>
    <row r="30" spans="2:15" x14ac:dyDescent="0.25">
      <c r="B30" s="63"/>
      <c r="C30" s="64"/>
      <c r="D30" s="64"/>
      <c r="E30" s="61"/>
      <c r="F30" s="20" t="s">
        <v>14</v>
      </c>
      <c r="G30" s="11"/>
      <c r="H30" s="84">
        <f t="shared" ref="H30:H32" si="5">+H79+H128+H177</f>
        <v>323.91339500000004</v>
      </c>
      <c r="I30" s="23">
        <f t="shared" ref="I30:I32" si="6">+H30/H$33</f>
        <v>0.55257695325363132</v>
      </c>
      <c r="J30" s="84">
        <f t="shared" ref="J30:J32" si="7">+J79+J128+J177</f>
        <v>117.91920999999999</v>
      </c>
      <c r="K30" s="23">
        <f t="shared" ref="K30:K33" si="8">+J30/H30</f>
        <v>0.36404548814660775</v>
      </c>
      <c r="L30" s="61"/>
      <c r="M30" s="64"/>
      <c r="N30" s="64"/>
      <c r="O30" s="65"/>
    </row>
    <row r="31" spans="2:15" x14ac:dyDescent="0.25">
      <c r="B31" s="63"/>
      <c r="C31" s="64"/>
      <c r="D31" s="64"/>
      <c r="E31" s="61"/>
      <c r="F31" s="20" t="s">
        <v>23</v>
      </c>
      <c r="G31" s="11"/>
      <c r="H31" s="84">
        <f t="shared" si="5"/>
        <v>21.692249</v>
      </c>
      <c r="I31" s="23">
        <f t="shared" si="6"/>
        <v>3.700568437942843E-2</v>
      </c>
      <c r="J31" s="84">
        <f t="shared" si="7"/>
        <v>9.4297319999999996</v>
      </c>
      <c r="K31" s="23">
        <f t="shared" si="8"/>
        <v>0.43470513361708135</v>
      </c>
      <c r="L31" s="61"/>
      <c r="M31" s="64"/>
      <c r="N31" s="64"/>
      <c r="O31" s="65"/>
    </row>
    <row r="32" spans="2:15" x14ac:dyDescent="0.25">
      <c r="B32" s="63"/>
      <c r="C32" s="64"/>
      <c r="D32" s="64"/>
      <c r="E32" s="61"/>
      <c r="F32" s="20" t="s">
        <v>15</v>
      </c>
      <c r="G32" s="11"/>
      <c r="H32" s="84">
        <f t="shared" si="5"/>
        <v>30.843720999999999</v>
      </c>
      <c r="I32" s="23">
        <f t="shared" si="6"/>
        <v>5.2617550370786755E-2</v>
      </c>
      <c r="J32" s="84">
        <f t="shared" si="7"/>
        <v>7.9618959999999994</v>
      </c>
      <c r="K32" s="23">
        <f t="shared" si="8"/>
        <v>0.25813668850136468</v>
      </c>
      <c r="L32" s="61"/>
      <c r="M32" s="64"/>
      <c r="N32" s="64"/>
      <c r="O32" s="65"/>
    </row>
    <row r="33" spans="2:15" x14ac:dyDescent="0.25">
      <c r="B33" s="63"/>
      <c r="C33" s="64"/>
      <c r="D33" s="64"/>
      <c r="E33" s="61"/>
      <c r="F33" s="21" t="s">
        <v>0</v>
      </c>
      <c r="G33" s="13"/>
      <c r="H33" s="14">
        <f>SUM(H29:H32)</f>
        <v>586.18694299999993</v>
      </c>
      <c r="I33" s="22">
        <f>SUM(I29:I32)</f>
        <v>1.0000000000000002</v>
      </c>
      <c r="J33" s="45">
        <f>SUM(J29:J32)</f>
        <v>188.98087799999999</v>
      </c>
      <c r="K33" s="22">
        <f t="shared" si="8"/>
        <v>0.3223901184711308</v>
      </c>
      <c r="L33" s="61"/>
      <c r="M33" s="64"/>
      <c r="N33" s="64"/>
      <c r="O33" s="65"/>
    </row>
    <row r="34" spans="2:15" x14ac:dyDescent="0.25">
      <c r="B34" s="51"/>
      <c r="C34" s="28"/>
      <c r="D34" s="3"/>
      <c r="E34" s="5"/>
      <c r="F34" s="118" t="s">
        <v>92</v>
      </c>
      <c r="G34" s="118"/>
      <c r="H34" s="118"/>
      <c r="I34" s="118"/>
      <c r="J34" s="118"/>
      <c r="K34" s="118"/>
      <c r="L34" s="5"/>
      <c r="M34" s="3"/>
      <c r="N34" s="28"/>
      <c r="O34" s="46"/>
    </row>
    <row r="35" spans="2:15" x14ac:dyDescent="0.25">
      <c r="B35" s="51"/>
      <c r="C35" s="28"/>
      <c r="D35" s="3"/>
      <c r="E35" s="5"/>
      <c r="F35" s="5"/>
      <c r="G35" s="5"/>
      <c r="H35" s="76"/>
      <c r="I35" s="77"/>
      <c r="J35" s="76"/>
      <c r="K35" s="77"/>
      <c r="L35" s="5"/>
      <c r="M35" s="3"/>
      <c r="N35" s="28"/>
      <c r="O35" s="46"/>
    </row>
    <row r="36" spans="2:15" ht="15" customHeight="1" x14ac:dyDescent="0.25">
      <c r="B36" s="51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SALUD cuenta con el mayor presupuesto en esta región, con un nivel de ejecución del 31.5%, del mismo modo para proyectos TRANSPORTE se tiene un nivel de avance de 25.6%. Cabe destacar que solo estos dos sectores concentran el 44.1%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6"/>
    </row>
    <row r="37" spans="2:15" x14ac:dyDescent="0.25"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6"/>
    </row>
    <row r="38" spans="2:15" x14ac:dyDescent="0.25">
      <c r="B38" s="51"/>
      <c r="C38" s="28"/>
      <c r="D38" s="5"/>
      <c r="E38" s="5"/>
      <c r="F38" s="5"/>
      <c r="G38" s="5"/>
      <c r="H38" s="28"/>
      <c r="I38" s="28"/>
      <c r="J38" s="28"/>
      <c r="K38" s="28"/>
      <c r="L38" s="28"/>
      <c r="M38" s="28"/>
      <c r="N38" s="28"/>
      <c r="O38" s="46"/>
    </row>
    <row r="39" spans="2:15" x14ac:dyDescent="0.25">
      <c r="B39" s="51"/>
      <c r="C39" s="28"/>
      <c r="D39" s="5"/>
      <c r="E39" s="114" t="s">
        <v>67</v>
      </c>
      <c r="F39" s="114"/>
      <c r="G39" s="114"/>
      <c r="H39" s="114"/>
      <c r="I39" s="114"/>
      <c r="J39" s="114"/>
      <c r="K39" s="114"/>
      <c r="L39" s="114"/>
      <c r="M39" s="28"/>
      <c r="N39" s="28"/>
      <c r="O39" s="46"/>
    </row>
    <row r="40" spans="2:15" x14ac:dyDescent="0.25">
      <c r="B40" s="51"/>
      <c r="C40" s="28"/>
      <c r="D40" s="5"/>
      <c r="E40" s="5"/>
      <c r="F40" s="115" t="s">
        <v>1</v>
      </c>
      <c r="G40" s="115"/>
      <c r="H40" s="115"/>
      <c r="I40" s="115"/>
      <c r="J40" s="115"/>
      <c r="K40" s="115"/>
      <c r="L40" s="5"/>
      <c r="M40" s="28"/>
      <c r="N40" s="28"/>
      <c r="O40" s="46"/>
    </row>
    <row r="41" spans="2:15" x14ac:dyDescent="0.25">
      <c r="B41" s="51"/>
      <c r="C41" s="28"/>
      <c r="D41" s="5"/>
      <c r="E41" s="28"/>
      <c r="F41" s="116" t="s">
        <v>22</v>
      </c>
      <c r="G41" s="117"/>
      <c r="H41" s="25" t="s">
        <v>20</v>
      </c>
      <c r="I41" s="25" t="s">
        <v>3</v>
      </c>
      <c r="J41" s="19" t="s">
        <v>21</v>
      </c>
      <c r="K41" s="19" t="s">
        <v>18</v>
      </c>
      <c r="L41" s="5"/>
      <c r="M41" s="28"/>
      <c r="N41" s="28"/>
      <c r="O41" s="46"/>
    </row>
    <row r="42" spans="2:15" x14ac:dyDescent="0.25">
      <c r="B42" s="63"/>
      <c r="C42" s="64"/>
      <c r="D42" s="61"/>
      <c r="E42" s="64"/>
      <c r="F42" s="20" t="s">
        <v>56</v>
      </c>
      <c r="G42" s="26"/>
      <c r="H42" s="84">
        <v>155.069254</v>
      </c>
      <c r="I42" s="23">
        <f>+H42/H$50</f>
        <v>0.26453890836664373</v>
      </c>
      <c r="J42" s="84">
        <v>48.884728000000003</v>
      </c>
      <c r="K42" s="23">
        <f>+J42/H42</f>
        <v>0.31524449069704047</v>
      </c>
      <c r="L42" s="61"/>
      <c r="M42" s="64"/>
      <c r="N42" s="64"/>
      <c r="O42" s="65"/>
    </row>
    <row r="43" spans="2:15" x14ac:dyDescent="0.25">
      <c r="B43" s="63"/>
      <c r="C43" s="64"/>
      <c r="D43" s="61"/>
      <c r="E43" s="64"/>
      <c r="F43" s="20" t="s">
        <v>48</v>
      </c>
      <c r="G43" s="26"/>
      <c r="H43" s="84">
        <v>103.64475999999999</v>
      </c>
      <c r="I43" s="23">
        <f t="shared" ref="I43:I49" si="9">+H43/H$50</f>
        <v>0.17681178545118156</v>
      </c>
      <c r="J43" s="84">
        <v>26.537547</v>
      </c>
      <c r="K43" s="23">
        <f t="shared" ref="K43:K50" si="10">+J43/H43</f>
        <v>0.25604330600022618</v>
      </c>
      <c r="L43" s="61"/>
      <c r="M43" s="64"/>
      <c r="N43" s="64"/>
      <c r="O43" s="65"/>
    </row>
    <row r="44" spans="2:15" x14ac:dyDescent="0.25">
      <c r="B44" s="63"/>
      <c r="C44" s="64"/>
      <c r="D44" s="61"/>
      <c r="E44" s="64"/>
      <c r="F44" s="20" t="s">
        <v>49</v>
      </c>
      <c r="G44" s="26"/>
      <c r="H44" s="84">
        <v>82.353539000000012</v>
      </c>
      <c r="I44" s="23">
        <f t="shared" si="9"/>
        <v>0.14049023094668286</v>
      </c>
      <c r="J44" s="84">
        <v>47.142867000000003</v>
      </c>
      <c r="K44" s="23">
        <f t="shared" si="10"/>
        <v>0.57244494374431187</v>
      </c>
      <c r="L44" s="61"/>
      <c r="M44" s="64"/>
      <c r="N44" s="64"/>
      <c r="O44" s="65"/>
    </row>
    <row r="45" spans="2:15" x14ac:dyDescent="0.25">
      <c r="B45" s="63"/>
      <c r="C45" s="64"/>
      <c r="D45" s="61"/>
      <c r="E45" s="64"/>
      <c r="F45" s="20" t="s">
        <v>51</v>
      </c>
      <c r="G45" s="26"/>
      <c r="H45" s="84">
        <v>81.693011999999996</v>
      </c>
      <c r="I45" s="23">
        <f t="shared" si="9"/>
        <v>0.13936341123858845</v>
      </c>
      <c r="J45" s="84">
        <v>16.862742999999998</v>
      </c>
      <c r="K45" s="23">
        <f t="shared" si="10"/>
        <v>0.20641597839482279</v>
      </c>
      <c r="L45" s="61"/>
      <c r="M45" s="64"/>
      <c r="N45" s="64"/>
      <c r="O45" s="65"/>
    </row>
    <row r="46" spans="2:15" x14ac:dyDescent="0.25">
      <c r="B46" s="63"/>
      <c r="C46" s="64"/>
      <c r="D46" s="61"/>
      <c r="E46" s="64"/>
      <c r="F46" s="20" t="s">
        <v>50</v>
      </c>
      <c r="G46" s="26"/>
      <c r="H46" s="84">
        <v>61.864307999999994</v>
      </c>
      <c r="I46" s="23">
        <f t="shared" si="9"/>
        <v>0.10553682359997568</v>
      </c>
      <c r="J46" s="84">
        <v>11.545588</v>
      </c>
      <c r="K46" s="23">
        <f t="shared" si="10"/>
        <v>0.18662761086731952</v>
      </c>
      <c r="L46" s="61"/>
      <c r="M46" s="64"/>
      <c r="N46" s="64"/>
      <c r="O46" s="65"/>
    </row>
    <row r="47" spans="2:15" x14ac:dyDescent="0.25">
      <c r="B47" s="63"/>
      <c r="C47" s="64"/>
      <c r="D47" s="61"/>
      <c r="E47" s="64"/>
      <c r="F47" s="20" t="s">
        <v>54</v>
      </c>
      <c r="G47" s="26"/>
      <c r="H47" s="84">
        <v>30.843720999999999</v>
      </c>
      <c r="I47" s="23">
        <f t="shared" si="9"/>
        <v>5.2617550370786755E-2</v>
      </c>
      <c r="J47" s="84">
        <v>7.9618959999999994</v>
      </c>
      <c r="K47" s="23">
        <f t="shared" si="10"/>
        <v>0.25813668850136468</v>
      </c>
      <c r="L47" s="61"/>
      <c r="M47" s="64"/>
      <c r="N47" s="64"/>
      <c r="O47" s="65"/>
    </row>
    <row r="48" spans="2:15" x14ac:dyDescent="0.25">
      <c r="B48" s="63"/>
      <c r="C48" s="64"/>
      <c r="D48" s="61"/>
      <c r="E48" s="64"/>
      <c r="F48" s="20" t="s">
        <v>94</v>
      </c>
      <c r="G48" s="26"/>
      <c r="H48" s="84">
        <v>19.891335000000002</v>
      </c>
      <c r="I48" s="23">
        <f t="shared" si="9"/>
        <v>3.3933432393085571E-2</v>
      </c>
      <c r="J48" s="84">
        <v>7.7351349999999996</v>
      </c>
      <c r="K48" s="23">
        <f t="shared" si="10"/>
        <v>0.38886957562174679</v>
      </c>
      <c r="L48" s="61"/>
      <c r="M48" s="64"/>
      <c r="N48" s="64"/>
      <c r="O48" s="65"/>
    </row>
    <row r="49" spans="2:15" x14ac:dyDescent="0.25">
      <c r="B49" s="63"/>
      <c r="C49" s="64"/>
      <c r="D49" s="61"/>
      <c r="E49" s="64"/>
      <c r="F49" s="20" t="s">
        <v>55</v>
      </c>
      <c r="G49" s="26"/>
      <c r="H49" s="84">
        <f>+H33-SUM(H42:H48)</f>
        <v>50.827013999999849</v>
      </c>
      <c r="I49" s="23">
        <f t="shared" si="9"/>
        <v>8.6707857633055219E-2</v>
      </c>
      <c r="J49" s="84">
        <f>+J33-SUM(J42:J48)</f>
        <v>22.310373999999996</v>
      </c>
      <c r="K49" s="23">
        <f t="shared" si="10"/>
        <v>0.43894717088830087</v>
      </c>
      <c r="L49" s="61"/>
      <c r="M49" s="64"/>
      <c r="N49" s="64"/>
      <c r="O49" s="65"/>
    </row>
    <row r="50" spans="2:15" x14ac:dyDescent="0.25">
      <c r="B50" s="63"/>
      <c r="C50" s="64"/>
      <c r="D50" s="61"/>
      <c r="E50" s="64"/>
      <c r="F50" s="21" t="s">
        <v>0</v>
      </c>
      <c r="G50" s="27"/>
      <c r="H50" s="14">
        <f>SUM(H42:H49)</f>
        <v>586.18694299999993</v>
      </c>
      <c r="I50" s="22">
        <f>SUM(I42:I49)</f>
        <v>0.99999999999999978</v>
      </c>
      <c r="J50" s="45">
        <f>SUM(J42:J49)</f>
        <v>188.98087799999999</v>
      </c>
      <c r="K50" s="22">
        <f t="shared" si="10"/>
        <v>0.3223901184711308</v>
      </c>
      <c r="L50" s="61"/>
      <c r="M50" s="64"/>
      <c r="N50" s="64"/>
      <c r="O50" s="65"/>
    </row>
    <row r="51" spans="2:15" x14ac:dyDescent="0.25">
      <c r="B51" s="51"/>
      <c r="C51" s="28"/>
      <c r="D51" s="3"/>
      <c r="E51" s="5"/>
      <c r="F51" s="118" t="s">
        <v>92</v>
      </c>
      <c r="G51" s="118"/>
      <c r="H51" s="118"/>
      <c r="I51" s="118"/>
      <c r="J51" s="118"/>
      <c r="K51" s="118"/>
      <c r="L51" s="5"/>
      <c r="M51" s="3"/>
      <c r="N51" s="28"/>
      <c r="O51" s="46"/>
    </row>
    <row r="52" spans="2:15" x14ac:dyDescent="0.25">
      <c r="B52" s="51"/>
      <c r="C52" s="28"/>
      <c r="D52" s="3"/>
      <c r="E52" s="5"/>
      <c r="F52" s="3"/>
      <c r="G52" s="3"/>
      <c r="H52" s="3"/>
      <c r="I52" s="3"/>
      <c r="J52" s="3"/>
      <c r="K52" s="3"/>
      <c r="L52" s="3"/>
      <c r="M52" s="28"/>
      <c r="N52" s="28"/>
      <c r="O52" s="46"/>
    </row>
    <row r="53" spans="2:15" ht="15" customHeight="1" x14ac:dyDescent="0.25">
      <c r="B53" s="51"/>
      <c r="C53" s="113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494  proyectos presupuestados para el 2018, 183 no cuentan con ningún avance en ejecución del gasto, mientras que 149 (30.2% de proyectos) no superan el 50,0% de ejecución, 144 proyectos (29.1% del total) tienen un nivel de ejecución mayor al 50,0% pero no culminan al 100% y 18 proyectos por S/ 0.2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46"/>
    </row>
    <row r="54" spans="2:15" x14ac:dyDescent="0.25">
      <c r="B54" s="5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46"/>
    </row>
    <row r="55" spans="2:15" x14ac:dyDescent="0.25">
      <c r="B55" s="5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2:15" x14ac:dyDescent="0.25">
      <c r="B56" s="51"/>
      <c r="C56" s="28"/>
      <c r="D56" s="28"/>
      <c r="E56" s="114" t="s">
        <v>74</v>
      </c>
      <c r="F56" s="114"/>
      <c r="G56" s="114"/>
      <c r="H56" s="114"/>
      <c r="I56" s="114"/>
      <c r="J56" s="114"/>
      <c r="K56" s="114"/>
      <c r="L56" s="114"/>
      <c r="M56" s="28"/>
      <c r="N56" s="28"/>
      <c r="O56" s="46"/>
    </row>
    <row r="57" spans="2:15" x14ac:dyDescent="0.25">
      <c r="B57" s="51"/>
      <c r="C57" s="28"/>
      <c r="D57" s="28"/>
      <c r="E57" s="5"/>
      <c r="F57" s="115" t="s">
        <v>33</v>
      </c>
      <c r="G57" s="115"/>
      <c r="H57" s="115"/>
      <c r="I57" s="115"/>
      <c r="J57" s="115"/>
      <c r="K57" s="115"/>
      <c r="L57" s="5"/>
      <c r="M57" s="28"/>
      <c r="N57" s="28"/>
      <c r="O57" s="46"/>
    </row>
    <row r="58" spans="2:15" x14ac:dyDescent="0.25">
      <c r="B58" s="51"/>
      <c r="C58" s="28"/>
      <c r="D58" s="28"/>
      <c r="E58" s="28"/>
      <c r="F58" s="30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8"/>
      <c r="M58" s="28" t="s">
        <v>36</v>
      </c>
      <c r="N58" s="28"/>
      <c r="O58" s="46"/>
    </row>
    <row r="59" spans="2:15" x14ac:dyDescent="0.25">
      <c r="B59" s="51"/>
      <c r="C59" s="28"/>
      <c r="D59" s="28"/>
      <c r="E59" s="28"/>
      <c r="F59" s="31" t="s">
        <v>26</v>
      </c>
      <c r="G59" s="23">
        <f>+I59/H59</f>
        <v>0</v>
      </c>
      <c r="H59" s="18">
        <f>+H108+H157+H206</f>
        <v>57.315428000000018</v>
      </c>
      <c r="I59" s="18">
        <f t="shared" ref="I59:J62" si="11">+I108+I157+I206</f>
        <v>0</v>
      </c>
      <c r="J59" s="18">
        <f t="shared" si="11"/>
        <v>183</v>
      </c>
      <c r="K59" s="23">
        <f>+J59/J$63</f>
        <v>0.37044534412955465</v>
      </c>
      <c r="L59" s="28"/>
      <c r="M59" s="33">
        <f>SUM(J60:J62)</f>
        <v>311</v>
      </c>
      <c r="N59" s="28"/>
      <c r="O59" s="46"/>
    </row>
    <row r="60" spans="2:15" x14ac:dyDescent="0.25">
      <c r="B60" s="51"/>
      <c r="C60" s="28"/>
      <c r="D60" s="28"/>
      <c r="E60" s="28"/>
      <c r="F60" s="31" t="s">
        <v>27</v>
      </c>
      <c r="G60" s="23">
        <f t="shared" ref="G60:G63" si="12">+I60/H60</f>
        <v>0.23996734307650217</v>
      </c>
      <c r="H60" s="18">
        <f t="shared" ref="H60:H62" si="13">+H109+H158+H207</f>
        <v>406.60413099999988</v>
      </c>
      <c r="I60" s="18">
        <f t="shared" si="11"/>
        <v>97.571713000000003</v>
      </c>
      <c r="J60" s="18">
        <f t="shared" si="11"/>
        <v>149</v>
      </c>
      <c r="K60" s="23">
        <f t="shared" ref="K60:K62" si="14">+J60/J$63</f>
        <v>0.30161943319838058</v>
      </c>
      <c r="L60" s="28"/>
      <c r="M60" s="28"/>
      <c r="N60" s="28"/>
      <c r="O60" s="46"/>
    </row>
    <row r="61" spans="2:15" x14ac:dyDescent="0.25">
      <c r="B61" s="51"/>
      <c r="C61" s="28"/>
      <c r="D61" s="28"/>
      <c r="E61" s="28"/>
      <c r="F61" s="31" t="s">
        <v>28</v>
      </c>
      <c r="G61" s="23">
        <f t="shared" si="12"/>
        <v>0.74716224751442217</v>
      </c>
      <c r="H61" s="18">
        <f t="shared" si="13"/>
        <v>122.047466</v>
      </c>
      <c r="I61" s="18">
        <f t="shared" si="11"/>
        <v>91.189259000000021</v>
      </c>
      <c r="J61" s="18">
        <f t="shared" si="11"/>
        <v>144</v>
      </c>
      <c r="K61" s="23">
        <f t="shared" si="14"/>
        <v>0.291497975708502</v>
      </c>
      <c r="L61" s="28"/>
      <c r="M61" s="28"/>
      <c r="N61" s="28"/>
      <c r="O61" s="46"/>
    </row>
    <row r="62" spans="2:15" x14ac:dyDescent="0.25">
      <c r="B62" s="51"/>
      <c r="C62" s="28"/>
      <c r="D62" s="28"/>
      <c r="E62" s="28"/>
      <c r="F62" s="31" t="s">
        <v>29</v>
      </c>
      <c r="G62" s="23">
        <f t="shared" si="12"/>
        <v>1</v>
      </c>
      <c r="H62" s="18">
        <f t="shared" si="13"/>
        <v>0.219918</v>
      </c>
      <c r="I62" s="18">
        <f t="shared" si="11"/>
        <v>0.219918</v>
      </c>
      <c r="J62" s="18">
        <f t="shared" si="11"/>
        <v>18</v>
      </c>
      <c r="K62" s="23">
        <f t="shared" si="14"/>
        <v>3.643724696356275E-2</v>
      </c>
      <c r="L62" s="28"/>
      <c r="M62" s="28"/>
      <c r="N62" s="28"/>
      <c r="O62" s="46"/>
    </row>
    <row r="63" spans="2:15" x14ac:dyDescent="0.25">
      <c r="B63" s="51"/>
      <c r="C63" s="28"/>
      <c r="D63" s="28"/>
      <c r="E63" s="28"/>
      <c r="F63" s="32" t="s">
        <v>0</v>
      </c>
      <c r="G63" s="22">
        <f t="shared" si="12"/>
        <v>0.32239013894241597</v>
      </c>
      <c r="H63" s="15">
        <f t="shared" ref="H63:J63" si="15">SUM(H59:H62)</f>
        <v>586.18694299999993</v>
      </c>
      <c r="I63" s="15">
        <f t="shared" si="15"/>
        <v>188.98089000000004</v>
      </c>
      <c r="J63" s="29">
        <f t="shared" si="15"/>
        <v>494</v>
      </c>
      <c r="K63" s="22">
        <f>SUM(K59:K62)</f>
        <v>1</v>
      </c>
      <c r="L63" s="28"/>
      <c r="M63" s="28"/>
      <c r="N63" s="28"/>
      <c r="O63" s="46"/>
    </row>
    <row r="64" spans="2:15" x14ac:dyDescent="0.25">
      <c r="B64" s="51"/>
      <c r="C64" s="28"/>
      <c r="D64" s="3"/>
      <c r="E64" s="5"/>
      <c r="F64" s="118" t="s">
        <v>92</v>
      </c>
      <c r="G64" s="118"/>
      <c r="H64" s="118"/>
      <c r="I64" s="118"/>
      <c r="J64" s="118"/>
      <c r="K64" s="118"/>
      <c r="L64" s="5"/>
      <c r="M64" s="3"/>
      <c r="N64" s="28"/>
      <c r="O64" s="46"/>
    </row>
    <row r="65" spans="2:15" x14ac:dyDescent="0.25">
      <c r="B65" s="5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46"/>
    </row>
    <row r="66" spans="2:15" x14ac:dyDescent="0.2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2:15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2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2:15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2:15" x14ac:dyDescent="0.25">
      <c r="B70" s="51"/>
      <c r="C70" s="112" t="s">
        <v>19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52"/>
    </row>
    <row r="71" spans="2:15" x14ac:dyDescent="0.25">
      <c r="B71" s="5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53"/>
    </row>
    <row r="72" spans="2:15" ht="15" customHeight="1" x14ac:dyDescent="0.25">
      <c r="B72" s="51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27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20.0%, mientras que para los proyectos del tipo social se registra un avance del 45.7% al 27 de junio del 2018. Cabe resaltar que estos dos tipos de proyectos absorben el 90.9%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53"/>
    </row>
    <row r="73" spans="2:15" x14ac:dyDescent="0.25">
      <c r="B73" s="5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46"/>
    </row>
    <row r="74" spans="2:15" x14ac:dyDescent="0.25">
      <c r="B74" s="51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46"/>
    </row>
    <row r="75" spans="2:15" x14ac:dyDescent="0.25">
      <c r="B75" s="51"/>
      <c r="C75" s="28"/>
      <c r="D75" s="28"/>
      <c r="E75" s="127" t="s">
        <v>68</v>
      </c>
      <c r="F75" s="127"/>
      <c r="G75" s="127"/>
      <c r="H75" s="127"/>
      <c r="I75" s="127"/>
      <c r="J75" s="127"/>
      <c r="K75" s="127"/>
      <c r="L75" s="127"/>
      <c r="M75" s="28"/>
      <c r="N75" s="28"/>
      <c r="O75" s="46"/>
    </row>
    <row r="76" spans="2:15" x14ac:dyDescent="0.25">
      <c r="B76" s="51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46"/>
    </row>
    <row r="77" spans="2:15" x14ac:dyDescent="0.25">
      <c r="B77" s="63"/>
      <c r="C77" s="64"/>
      <c r="D77" s="64"/>
      <c r="E77" s="61"/>
      <c r="F77" s="119" t="s">
        <v>32</v>
      </c>
      <c r="G77" s="119"/>
      <c r="H77" s="19" t="s">
        <v>6</v>
      </c>
      <c r="I77" s="19" t="s">
        <v>16</v>
      </c>
      <c r="J77" s="19" t="s">
        <v>17</v>
      </c>
      <c r="K77" s="19" t="s">
        <v>18</v>
      </c>
      <c r="L77" s="61"/>
      <c r="M77" s="64"/>
      <c r="N77" s="64"/>
      <c r="O77" s="65"/>
    </row>
    <row r="78" spans="2:15" x14ac:dyDescent="0.25">
      <c r="B78" s="63"/>
      <c r="C78" s="64"/>
      <c r="D78" s="64"/>
      <c r="E78" s="61"/>
      <c r="F78" s="20" t="s">
        <v>13</v>
      </c>
      <c r="G78" s="11"/>
      <c r="H78" s="105">
        <v>69.48773700000001</v>
      </c>
      <c r="I78" s="23">
        <f>+H78/$H$82</f>
        <v>0.46656182996276141</v>
      </c>
      <c r="J78" s="84">
        <v>13.865755</v>
      </c>
      <c r="K78" s="23">
        <f>+J78/H78</f>
        <v>0.19954247466714881</v>
      </c>
      <c r="L78" s="61"/>
      <c r="M78" s="64"/>
      <c r="N78" s="64"/>
      <c r="O78" s="65"/>
    </row>
    <row r="79" spans="2:15" x14ac:dyDescent="0.25">
      <c r="B79" s="63"/>
      <c r="C79" s="64"/>
      <c r="D79" s="64"/>
      <c r="E79" s="61"/>
      <c r="F79" s="20" t="s">
        <v>14</v>
      </c>
      <c r="G79" s="11"/>
      <c r="H79" s="84">
        <v>65.914614</v>
      </c>
      <c r="I79" s="23">
        <f>+H79/$H$82</f>
        <v>0.44257079388164633</v>
      </c>
      <c r="J79" s="84">
        <v>30.112121000000002</v>
      </c>
      <c r="K79" s="23">
        <f t="shared" ref="K79:K82" si="16">+J79/H79</f>
        <v>0.45683527783383515</v>
      </c>
      <c r="L79" s="61"/>
      <c r="M79" s="64"/>
      <c r="N79" s="64"/>
      <c r="O79" s="65"/>
    </row>
    <row r="80" spans="2:15" x14ac:dyDescent="0.25">
      <c r="B80" s="63"/>
      <c r="C80" s="64"/>
      <c r="D80" s="64"/>
      <c r="E80" s="61"/>
      <c r="F80" s="20" t="s">
        <v>23</v>
      </c>
      <c r="G80" s="11"/>
      <c r="H80" s="84">
        <v>7.1762519999999999</v>
      </c>
      <c r="I80" s="23">
        <f>+H80/$H$82</f>
        <v>4.8183541585099056E-2</v>
      </c>
      <c r="J80" s="84">
        <v>3.0895359999999998</v>
      </c>
      <c r="K80" s="23">
        <f t="shared" si="16"/>
        <v>0.43052222803769991</v>
      </c>
      <c r="L80" s="61"/>
      <c r="M80" s="64"/>
      <c r="N80" s="64"/>
      <c r="O80" s="65"/>
    </row>
    <row r="81" spans="2:15" x14ac:dyDescent="0.25">
      <c r="B81" s="63"/>
      <c r="C81" s="64"/>
      <c r="D81" s="64"/>
      <c r="E81" s="61"/>
      <c r="F81" s="20" t="s">
        <v>15</v>
      </c>
      <c r="G81" s="11"/>
      <c r="H81" s="84">
        <v>6.3571489999999997</v>
      </c>
      <c r="I81" s="23">
        <f>+H81/$H$82</f>
        <v>4.2683834570493184E-2</v>
      </c>
      <c r="J81" s="84">
        <v>0.165404</v>
      </c>
      <c r="K81" s="23">
        <f t="shared" si="16"/>
        <v>2.6018581600022274E-2</v>
      </c>
      <c r="L81" s="61"/>
      <c r="M81" s="64"/>
      <c r="N81" s="64"/>
      <c r="O81" s="65"/>
    </row>
    <row r="82" spans="2:15" x14ac:dyDescent="0.25">
      <c r="B82" s="63"/>
      <c r="C82" s="64"/>
      <c r="D82" s="64"/>
      <c r="E82" s="61"/>
      <c r="F82" s="21" t="s">
        <v>0</v>
      </c>
      <c r="G82" s="13"/>
      <c r="H82" s="45">
        <f>SUM(H78:H81)</f>
        <v>148.93575200000001</v>
      </c>
      <c r="I82" s="22">
        <f>+H82/$H$82</f>
        <v>1</v>
      </c>
      <c r="J82" s="45">
        <f>SUM(J78:J81)</f>
        <v>47.232816000000007</v>
      </c>
      <c r="K82" s="22">
        <f t="shared" si="16"/>
        <v>0.31713551223080411</v>
      </c>
      <c r="L82" s="61"/>
      <c r="M82" s="64"/>
      <c r="N82" s="64"/>
      <c r="O82" s="65"/>
    </row>
    <row r="83" spans="2:15" x14ac:dyDescent="0.25">
      <c r="B83" s="63"/>
      <c r="C83" s="64"/>
      <c r="D83" s="62"/>
      <c r="E83" s="61"/>
      <c r="F83" s="118" t="s">
        <v>92</v>
      </c>
      <c r="G83" s="118"/>
      <c r="H83" s="118"/>
      <c r="I83" s="118"/>
      <c r="J83" s="118"/>
      <c r="K83" s="118"/>
      <c r="L83" s="61"/>
      <c r="M83" s="62"/>
      <c r="N83" s="64"/>
      <c r="O83" s="65"/>
    </row>
    <row r="84" spans="2:15" x14ac:dyDescent="0.25">
      <c r="B84" s="63"/>
      <c r="C84" s="64"/>
      <c r="D84" s="64"/>
      <c r="E84" s="61"/>
      <c r="F84" s="5"/>
      <c r="G84" s="5"/>
      <c r="H84" s="5"/>
      <c r="I84" s="5"/>
      <c r="J84" s="5"/>
      <c r="K84" s="5"/>
      <c r="L84" s="61"/>
      <c r="M84" s="64"/>
      <c r="N84" s="64"/>
      <c r="O84" s="65"/>
    </row>
    <row r="85" spans="2:15" ht="15" customHeight="1" x14ac:dyDescent="0.25">
      <c r="B85" s="63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16.9%, del mismo modo para proyectos SANEAMIENTO se tiene un nivel de avance de 70.8%. Cabe destacar que solo estos dos sectores concentran el 60.2%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46"/>
    </row>
    <row r="86" spans="2:15" x14ac:dyDescent="0.25">
      <c r="B86" s="6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46"/>
    </row>
    <row r="87" spans="2:15" x14ac:dyDescent="0.25">
      <c r="B87" s="63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46"/>
    </row>
    <row r="88" spans="2:15" x14ac:dyDescent="0.25">
      <c r="B88" s="63"/>
      <c r="C88" s="28"/>
      <c r="D88" s="5"/>
      <c r="E88" s="114" t="s">
        <v>71</v>
      </c>
      <c r="F88" s="114"/>
      <c r="G88" s="114"/>
      <c r="H88" s="114"/>
      <c r="I88" s="114"/>
      <c r="J88" s="114"/>
      <c r="K88" s="114"/>
      <c r="L88" s="114"/>
      <c r="M88" s="28"/>
      <c r="N88" s="28"/>
      <c r="O88" s="46"/>
    </row>
    <row r="89" spans="2:15" x14ac:dyDescent="0.25">
      <c r="B89" s="63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46"/>
    </row>
    <row r="90" spans="2:15" x14ac:dyDescent="0.25">
      <c r="B90" s="63"/>
      <c r="C90" s="64"/>
      <c r="D90" s="61"/>
      <c r="E90" s="64"/>
      <c r="F90" s="116" t="s">
        <v>22</v>
      </c>
      <c r="G90" s="117"/>
      <c r="H90" s="25" t="s">
        <v>20</v>
      </c>
      <c r="I90" s="25" t="s">
        <v>3</v>
      </c>
      <c r="J90" s="19" t="s">
        <v>21</v>
      </c>
      <c r="K90" s="19" t="s">
        <v>18</v>
      </c>
      <c r="L90" s="5"/>
      <c r="M90" s="64"/>
      <c r="N90" s="64"/>
      <c r="O90" s="65"/>
    </row>
    <row r="91" spans="2:15" x14ac:dyDescent="0.25">
      <c r="B91" s="63"/>
      <c r="C91" s="64"/>
      <c r="D91" s="61"/>
      <c r="E91" s="64"/>
      <c r="F91" s="20" t="s">
        <v>48</v>
      </c>
      <c r="G91" s="26"/>
      <c r="H91" s="84">
        <v>48.554609999999997</v>
      </c>
      <c r="I91" s="23">
        <f t="shared" ref="I91:I98" si="17">+H91/$H$99</f>
        <v>0.32601043972302901</v>
      </c>
      <c r="J91" s="84">
        <v>8.2299229999999994</v>
      </c>
      <c r="K91" s="23">
        <f>+J91/H91</f>
        <v>0.1694982824493905</v>
      </c>
      <c r="L91" s="61"/>
      <c r="M91" s="64"/>
      <c r="N91" s="64"/>
      <c r="O91" s="65"/>
    </row>
    <row r="92" spans="2:15" x14ac:dyDescent="0.25">
      <c r="B92" s="63"/>
      <c r="C92" s="64"/>
      <c r="D92" s="61"/>
      <c r="E92" s="64"/>
      <c r="F92" s="20" t="s">
        <v>49</v>
      </c>
      <c r="G92" s="26"/>
      <c r="H92" s="84">
        <v>41.050758000000002</v>
      </c>
      <c r="I92" s="23">
        <f t="shared" si="17"/>
        <v>0.27562729196143582</v>
      </c>
      <c r="J92" s="84">
        <v>29.072980000000001</v>
      </c>
      <c r="K92" s="23">
        <f t="shared" ref="K92:K99" si="18">+J92/H92</f>
        <v>0.70822029644373441</v>
      </c>
      <c r="L92" s="61"/>
      <c r="M92" s="64"/>
      <c r="N92" s="64"/>
      <c r="O92" s="65"/>
    </row>
    <row r="93" spans="2:15" x14ac:dyDescent="0.25">
      <c r="B93" s="63"/>
      <c r="C93" s="64"/>
      <c r="D93" s="61"/>
      <c r="E93" s="64"/>
      <c r="F93" s="20" t="s">
        <v>50</v>
      </c>
      <c r="G93" s="26"/>
      <c r="H93" s="84">
        <v>24.863855999999998</v>
      </c>
      <c r="I93" s="23">
        <f t="shared" si="17"/>
        <v>0.16694350192021051</v>
      </c>
      <c r="J93" s="84">
        <v>1.0391410000000001</v>
      </c>
      <c r="K93" s="23">
        <f t="shared" si="18"/>
        <v>4.1793235932511844E-2</v>
      </c>
      <c r="L93" s="61"/>
      <c r="M93" s="64"/>
      <c r="N93" s="64"/>
      <c r="O93" s="65"/>
    </row>
    <row r="94" spans="2:15" x14ac:dyDescent="0.25">
      <c r="B94" s="63"/>
      <c r="C94" s="64"/>
      <c r="D94" s="61"/>
      <c r="E94" s="64"/>
      <c r="F94" s="20" t="s">
        <v>51</v>
      </c>
      <c r="G94" s="26"/>
      <c r="H94" s="84">
        <v>12.198506</v>
      </c>
      <c r="I94" s="23">
        <f t="shared" si="17"/>
        <v>8.1904484559221211E-2</v>
      </c>
      <c r="J94" s="84">
        <v>2.9912550000000002</v>
      </c>
      <c r="K94" s="23">
        <f t="shared" si="18"/>
        <v>0.24521486483672675</v>
      </c>
      <c r="L94" s="61"/>
      <c r="M94" s="64"/>
      <c r="N94" s="64"/>
      <c r="O94" s="65"/>
    </row>
    <row r="95" spans="2:15" x14ac:dyDescent="0.25">
      <c r="B95" s="63"/>
      <c r="C95" s="64"/>
      <c r="D95" s="61"/>
      <c r="E95" s="64"/>
      <c r="F95" s="20" t="s">
        <v>54</v>
      </c>
      <c r="G95" s="26"/>
      <c r="H95" s="84">
        <v>6.3571489999999997</v>
      </c>
      <c r="I95" s="23">
        <f t="shared" si="17"/>
        <v>4.2683834570493184E-2</v>
      </c>
      <c r="J95" s="84">
        <v>0.165404</v>
      </c>
      <c r="K95" s="23">
        <f t="shared" si="18"/>
        <v>2.6018581600022274E-2</v>
      </c>
      <c r="L95" s="61"/>
      <c r="M95" s="64"/>
      <c r="N95" s="64"/>
      <c r="O95" s="65"/>
    </row>
    <row r="96" spans="2:15" x14ac:dyDescent="0.25">
      <c r="B96" s="63"/>
      <c r="C96" s="64"/>
      <c r="D96" s="61"/>
      <c r="E96" s="64"/>
      <c r="F96" s="20" t="s">
        <v>94</v>
      </c>
      <c r="G96" s="26"/>
      <c r="H96" s="84">
        <v>5.3753380000000002</v>
      </c>
      <c r="I96" s="23">
        <f t="shared" si="17"/>
        <v>3.6091656488228561E-2</v>
      </c>
      <c r="J96" s="84">
        <v>1.3949389999999999</v>
      </c>
      <c r="K96" s="23">
        <f t="shared" si="18"/>
        <v>0.259507216104364</v>
      </c>
      <c r="L96" s="61"/>
      <c r="M96" s="64"/>
      <c r="N96" s="64"/>
      <c r="O96" s="65"/>
    </row>
    <row r="97" spans="2:15" x14ac:dyDescent="0.25">
      <c r="B97" s="63"/>
      <c r="C97" s="64"/>
      <c r="D97" s="61"/>
      <c r="E97" s="64"/>
      <c r="F97" s="20" t="s">
        <v>53</v>
      </c>
      <c r="G97" s="26"/>
      <c r="H97" s="84">
        <v>4.499244</v>
      </c>
      <c r="I97" s="23">
        <f t="shared" si="17"/>
        <v>3.0209294541984788E-2</v>
      </c>
      <c r="J97" s="84">
        <v>1.199182</v>
      </c>
      <c r="K97" s="23">
        <f t="shared" si="18"/>
        <v>0.26652966587275551</v>
      </c>
      <c r="L97" s="61"/>
      <c r="M97" s="64"/>
      <c r="N97" s="64"/>
      <c r="O97" s="65"/>
    </row>
    <row r="98" spans="2:15" x14ac:dyDescent="0.25">
      <c r="B98" s="63"/>
      <c r="C98" s="64"/>
      <c r="D98" s="61"/>
      <c r="E98" s="64"/>
      <c r="F98" s="20" t="s">
        <v>55</v>
      </c>
      <c r="G98" s="26"/>
      <c r="H98" s="84">
        <f>+H82-SUM(H91:H97)</f>
        <v>6.0362910000000056</v>
      </c>
      <c r="I98" s="23">
        <f t="shared" si="17"/>
        <v>4.0529496235396895E-2</v>
      </c>
      <c r="J98" s="84">
        <f>+J82-SUM(J91:J97)</f>
        <v>3.1399919999999995</v>
      </c>
      <c r="K98" s="23">
        <f t="shared" si="18"/>
        <v>0.52018565705331243</v>
      </c>
      <c r="L98" s="61"/>
      <c r="M98" s="64"/>
      <c r="N98" s="64"/>
      <c r="O98" s="65"/>
    </row>
    <row r="99" spans="2:15" x14ac:dyDescent="0.25">
      <c r="B99" s="63"/>
      <c r="C99" s="64"/>
      <c r="D99" s="61"/>
      <c r="E99" s="64"/>
      <c r="F99" s="21" t="s">
        <v>0</v>
      </c>
      <c r="G99" s="27"/>
      <c r="H99" s="45">
        <f>SUM(H91:H98)</f>
        <v>148.93575200000001</v>
      </c>
      <c r="I99" s="22">
        <f>SUM(I91:I98)</f>
        <v>0.99999999999999989</v>
      </c>
      <c r="J99" s="45">
        <f>SUM(J91:J98)</f>
        <v>47.232816000000007</v>
      </c>
      <c r="K99" s="22">
        <f t="shared" si="18"/>
        <v>0.31713551223080411</v>
      </c>
      <c r="L99" s="61"/>
      <c r="M99" s="64"/>
      <c r="N99" s="64"/>
      <c r="O99" s="65"/>
    </row>
    <row r="100" spans="2:15" x14ac:dyDescent="0.25">
      <c r="B100" s="63"/>
      <c r="C100" s="64"/>
      <c r="D100" s="62"/>
      <c r="E100" s="61"/>
      <c r="F100" s="118" t="s">
        <v>92</v>
      </c>
      <c r="G100" s="118"/>
      <c r="H100" s="118"/>
      <c r="I100" s="118"/>
      <c r="J100" s="118"/>
      <c r="K100" s="118"/>
      <c r="L100" s="61"/>
      <c r="M100" s="62"/>
      <c r="N100" s="64"/>
      <c r="O100" s="65"/>
    </row>
    <row r="101" spans="2:15" x14ac:dyDescent="0.25">
      <c r="B101" s="51"/>
      <c r="C101" s="28"/>
      <c r="D101" s="5"/>
      <c r="E101" s="5"/>
      <c r="F101" s="76"/>
      <c r="G101" s="76"/>
      <c r="H101" s="5"/>
      <c r="I101" s="5"/>
      <c r="J101" s="5"/>
      <c r="K101" s="5"/>
      <c r="L101" s="5"/>
      <c r="M101" s="28"/>
      <c r="N101" s="28"/>
      <c r="O101" s="46"/>
    </row>
    <row r="102" spans="2:15" ht="15" customHeight="1" x14ac:dyDescent="0.25">
      <c r="B102" s="51"/>
      <c r="C102" s="113" t="str">
        <f>+CONCATENATE("Al 27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27 de junio  de los 76  proyectos presupuestados para el 2018, 41 no cuentan con ningún avance en ejecución del gasto, mientras que 27 (35.5% de proyectos) no superan el 50,0% de ejecución, 7 proyectos (9.2% del total) tienen un nivel de ejecución mayor al 50,0% pero no culminan al 100% y 1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46"/>
    </row>
    <row r="103" spans="2:15" x14ac:dyDescent="0.25">
      <c r="B103" s="5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46"/>
    </row>
    <row r="104" spans="2:15" x14ac:dyDescent="0.25">
      <c r="B104" s="5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6"/>
    </row>
    <row r="105" spans="2:15" x14ac:dyDescent="0.25">
      <c r="B105" s="51"/>
      <c r="C105" s="28"/>
      <c r="D105" s="28"/>
      <c r="E105" s="114" t="s">
        <v>75</v>
      </c>
      <c r="F105" s="114"/>
      <c r="G105" s="114"/>
      <c r="H105" s="114"/>
      <c r="I105" s="114"/>
      <c r="J105" s="114"/>
      <c r="K105" s="114"/>
      <c r="L105" s="114"/>
      <c r="M105" s="28"/>
      <c r="N105" s="28"/>
      <c r="O105" s="46"/>
    </row>
    <row r="106" spans="2:15" x14ac:dyDescent="0.25">
      <c r="B106" s="51"/>
      <c r="C106" s="28"/>
      <c r="D106" s="28"/>
      <c r="E106" s="5"/>
      <c r="F106" s="115" t="s">
        <v>33</v>
      </c>
      <c r="G106" s="115"/>
      <c r="H106" s="115"/>
      <c r="I106" s="115"/>
      <c r="J106" s="115"/>
      <c r="K106" s="115"/>
      <c r="L106" s="5"/>
      <c r="M106" s="28"/>
      <c r="N106" s="28"/>
      <c r="O106" s="46"/>
    </row>
    <row r="107" spans="2:15" x14ac:dyDescent="0.25">
      <c r="B107" s="51"/>
      <c r="C107" s="28"/>
      <c r="D107" s="28"/>
      <c r="E107" s="28"/>
      <c r="F107" s="30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8"/>
      <c r="M107" s="28"/>
      <c r="N107" s="28"/>
      <c r="O107" s="46"/>
    </row>
    <row r="108" spans="2:15" x14ac:dyDescent="0.25">
      <c r="B108" s="63"/>
      <c r="C108" s="64"/>
      <c r="D108" s="64"/>
      <c r="E108" s="64"/>
      <c r="F108" s="31" t="s">
        <v>26</v>
      </c>
      <c r="G108" s="23">
        <f>+I108/H108</f>
        <v>0</v>
      </c>
      <c r="H108" s="84">
        <v>21.935724</v>
      </c>
      <c r="I108" s="84">
        <v>0</v>
      </c>
      <c r="J108" s="31">
        <v>41</v>
      </c>
      <c r="K108" s="23">
        <f>+J108/$J$112</f>
        <v>0.53947368421052633</v>
      </c>
      <c r="L108" s="64"/>
      <c r="M108" s="64"/>
      <c r="N108" s="64"/>
      <c r="O108" s="65"/>
    </row>
    <row r="109" spans="2:15" x14ac:dyDescent="0.25">
      <c r="B109" s="63"/>
      <c r="C109" s="64"/>
      <c r="D109" s="64"/>
      <c r="E109" s="64"/>
      <c r="F109" s="31" t="s">
        <v>27</v>
      </c>
      <c r="G109" s="23">
        <f t="shared" ref="G109:G112" si="19">+I109/H109</f>
        <v>0.16209376326079236</v>
      </c>
      <c r="H109" s="84">
        <v>79.998519000000002</v>
      </c>
      <c r="I109" s="84">
        <v>12.967261000000001</v>
      </c>
      <c r="J109" s="31">
        <v>27</v>
      </c>
      <c r="K109" s="23">
        <f>+J109/$J$112</f>
        <v>0.35526315789473684</v>
      </c>
      <c r="L109" s="64"/>
      <c r="M109" s="64"/>
      <c r="N109" s="64"/>
      <c r="O109" s="65"/>
    </row>
    <row r="110" spans="2:15" x14ac:dyDescent="0.25">
      <c r="B110" s="63"/>
      <c r="C110" s="64"/>
      <c r="D110" s="64"/>
      <c r="E110" s="64"/>
      <c r="F110" s="31" t="s">
        <v>28</v>
      </c>
      <c r="G110" s="23">
        <f t="shared" si="19"/>
        <v>0.72902232848508608</v>
      </c>
      <c r="H110" s="84">
        <v>47.000008999999999</v>
      </c>
      <c r="I110" s="84">
        <v>34.264056000000004</v>
      </c>
      <c r="J110" s="31">
        <v>7</v>
      </c>
      <c r="K110" s="23">
        <f>+J110/$J$112</f>
        <v>9.2105263157894732E-2</v>
      </c>
      <c r="L110" s="64"/>
      <c r="M110" s="64"/>
      <c r="N110" s="64"/>
      <c r="O110" s="65"/>
    </row>
    <row r="111" spans="2:15" x14ac:dyDescent="0.25">
      <c r="B111" s="63"/>
      <c r="C111" s="64"/>
      <c r="D111" s="64"/>
      <c r="E111" s="64"/>
      <c r="F111" s="31" t="s">
        <v>29</v>
      </c>
      <c r="G111" s="23">
        <f t="shared" si="19"/>
        <v>1</v>
      </c>
      <c r="H111" s="84">
        <v>1.5E-3</v>
      </c>
      <c r="I111" s="84">
        <v>1.5E-3</v>
      </c>
      <c r="J111" s="31">
        <v>1</v>
      </c>
      <c r="K111" s="23">
        <f>+J111/$J$112</f>
        <v>1.3157894736842105E-2</v>
      </c>
      <c r="L111" s="64"/>
      <c r="M111" s="64"/>
      <c r="N111" s="64"/>
      <c r="O111" s="65"/>
    </row>
    <row r="112" spans="2:15" x14ac:dyDescent="0.25">
      <c r="B112" s="63"/>
      <c r="C112" s="64"/>
      <c r="D112" s="64"/>
      <c r="E112" s="64"/>
      <c r="F112" s="32" t="s">
        <v>0</v>
      </c>
      <c r="G112" s="22">
        <f t="shared" si="19"/>
        <v>0.31713551894510866</v>
      </c>
      <c r="H112" s="45">
        <f t="shared" ref="H112:J112" si="20">SUM(H108:H111)</f>
        <v>148.93575200000001</v>
      </c>
      <c r="I112" s="45">
        <f t="shared" si="20"/>
        <v>47.232817000000004</v>
      </c>
      <c r="J112" s="32">
        <f t="shared" si="20"/>
        <v>76</v>
      </c>
      <c r="K112" s="22">
        <f>+J112/$J$112</f>
        <v>1</v>
      </c>
      <c r="L112" s="64"/>
      <c r="M112" s="64"/>
      <c r="N112" s="64"/>
      <c r="O112" s="65"/>
    </row>
    <row r="113" spans="2:15" x14ac:dyDescent="0.25">
      <c r="B113" s="63"/>
      <c r="C113" s="64"/>
      <c r="D113" s="62"/>
      <c r="E113" s="61"/>
      <c r="F113" s="118" t="s">
        <v>92</v>
      </c>
      <c r="G113" s="118"/>
      <c r="H113" s="118"/>
      <c r="I113" s="118"/>
      <c r="J113" s="118"/>
      <c r="K113" s="118"/>
      <c r="L113" s="61"/>
      <c r="M113" s="62"/>
      <c r="N113" s="64"/>
      <c r="O113" s="65"/>
    </row>
    <row r="114" spans="2:15" x14ac:dyDescent="0.2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5" x14ac:dyDescent="0.25"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x14ac:dyDescent="0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2:15" x14ac:dyDescent="0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2:15" x14ac:dyDescent="0.25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</row>
    <row r="119" spans="2:15" x14ac:dyDescent="0.25">
      <c r="B119" s="51"/>
      <c r="C119" s="112" t="s">
        <v>30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2"/>
    </row>
    <row r="120" spans="2:15" x14ac:dyDescent="0.25">
      <c r="B120" s="5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3"/>
    </row>
    <row r="121" spans="2:15" ht="15" customHeight="1" x14ac:dyDescent="0.25">
      <c r="B121" s="51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27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21.3%, mientras que para los proyectos del tipo social se registra un avance del 31.0% al 27 de junio del 2018. Cabe resaltar que estos dos tipos de proyectos absorben el 98.3%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3"/>
    </row>
    <row r="122" spans="2:15" x14ac:dyDescent="0.25">
      <c r="B122" s="51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46"/>
    </row>
    <row r="123" spans="2:15" x14ac:dyDescent="0.25">
      <c r="B123" s="63"/>
      <c r="C123" s="64"/>
      <c r="D123" s="64"/>
      <c r="E123" s="61"/>
      <c r="F123" s="61"/>
      <c r="G123" s="61"/>
      <c r="H123" s="61"/>
      <c r="I123" s="61"/>
      <c r="J123" s="61"/>
      <c r="K123" s="61"/>
      <c r="L123" s="61"/>
      <c r="M123" s="64"/>
      <c r="N123" s="64"/>
      <c r="O123" s="65"/>
    </row>
    <row r="124" spans="2:15" x14ac:dyDescent="0.25">
      <c r="B124" s="51"/>
      <c r="C124" s="28"/>
      <c r="D124" s="28"/>
      <c r="E124" s="127" t="s">
        <v>69</v>
      </c>
      <c r="F124" s="127"/>
      <c r="G124" s="127"/>
      <c r="H124" s="127"/>
      <c r="I124" s="127"/>
      <c r="J124" s="127"/>
      <c r="K124" s="127"/>
      <c r="L124" s="127"/>
      <c r="M124" s="28"/>
      <c r="N124" s="28"/>
      <c r="O124" s="46"/>
    </row>
    <row r="125" spans="2:15" x14ac:dyDescent="0.25">
      <c r="B125" s="51"/>
      <c r="C125" s="28"/>
      <c r="D125" s="28"/>
      <c r="E125" s="5"/>
      <c r="F125" s="115" t="s">
        <v>1</v>
      </c>
      <c r="G125" s="115"/>
      <c r="H125" s="115"/>
      <c r="I125" s="115"/>
      <c r="J125" s="115"/>
      <c r="K125" s="115"/>
      <c r="L125" s="5"/>
      <c r="M125" s="28"/>
      <c r="N125" s="28"/>
      <c r="O125" s="46"/>
    </row>
    <row r="126" spans="2:15" x14ac:dyDescent="0.25">
      <c r="B126" s="63"/>
      <c r="C126" s="64"/>
      <c r="D126" s="64"/>
      <c r="E126" s="61"/>
      <c r="F126" s="119" t="s">
        <v>32</v>
      </c>
      <c r="G126" s="119"/>
      <c r="H126" s="19" t="s">
        <v>6</v>
      </c>
      <c r="I126" s="19" t="s">
        <v>16</v>
      </c>
      <c r="J126" s="19" t="s">
        <v>17</v>
      </c>
      <c r="K126" s="66" t="s">
        <v>18</v>
      </c>
      <c r="L126" s="61"/>
      <c r="M126" s="64"/>
      <c r="N126" s="64"/>
      <c r="O126" s="65"/>
    </row>
    <row r="127" spans="2:15" ht="15" customHeight="1" x14ac:dyDescent="0.25">
      <c r="B127" s="63"/>
      <c r="C127" s="64"/>
      <c r="D127" s="64"/>
      <c r="E127" s="61"/>
      <c r="F127" s="20" t="s">
        <v>13</v>
      </c>
      <c r="G127" s="11"/>
      <c r="H127" s="105">
        <v>51.591028000000001</v>
      </c>
      <c r="I127" s="23">
        <f>+H127/H$131</f>
        <v>0.20856017388082107</v>
      </c>
      <c r="J127" s="84">
        <v>10.991748000000001</v>
      </c>
      <c r="K127" s="23">
        <f>+J127/H127</f>
        <v>0.21305541731015712</v>
      </c>
      <c r="L127" s="61"/>
      <c r="M127" s="64"/>
      <c r="N127" s="64"/>
      <c r="O127" s="65"/>
    </row>
    <row r="128" spans="2:15" x14ac:dyDescent="0.25">
      <c r="B128" s="63"/>
      <c r="C128" s="64"/>
      <c r="D128" s="64"/>
      <c r="E128" s="61"/>
      <c r="F128" s="20" t="s">
        <v>14</v>
      </c>
      <c r="G128" s="11"/>
      <c r="H128" s="84">
        <v>191.63750100000001</v>
      </c>
      <c r="I128" s="23">
        <f t="shared" ref="I128:I130" si="21">+H128/H$131</f>
        <v>0.77470738770016412</v>
      </c>
      <c r="J128" s="84">
        <v>59.315961999999999</v>
      </c>
      <c r="K128" s="23">
        <f t="shared" ref="K128:K131" si="22">+J128/H128</f>
        <v>0.30952168385873491</v>
      </c>
      <c r="L128" s="61"/>
      <c r="M128" s="64"/>
      <c r="N128" s="64"/>
      <c r="O128" s="65"/>
    </row>
    <row r="129" spans="2:15" x14ac:dyDescent="0.25">
      <c r="B129" s="63"/>
      <c r="C129" s="64"/>
      <c r="D129" s="64"/>
      <c r="E129" s="61"/>
      <c r="F129" s="20" t="s">
        <v>23</v>
      </c>
      <c r="G129" s="11"/>
      <c r="H129" s="84">
        <v>0</v>
      </c>
      <c r="I129" s="23">
        <f t="shared" si="21"/>
        <v>0</v>
      </c>
      <c r="J129" s="84">
        <v>0</v>
      </c>
      <c r="K129" s="23" t="e">
        <f t="shared" si="22"/>
        <v>#DIV/0!</v>
      </c>
      <c r="L129" s="61"/>
      <c r="M129" s="64"/>
      <c r="N129" s="64"/>
      <c r="O129" s="65"/>
    </row>
    <row r="130" spans="2:15" x14ac:dyDescent="0.25">
      <c r="B130" s="63"/>
      <c r="C130" s="64"/>
      <c r="D130" s="64"/>
      <c r="E130" s="61"/>
      <c r="F130" s="20" t="s">
        <v>15</v>
      </c>
      <c r="G130" s="11"/>
      <c r="H130" s="84">
        <v>4.1390630000000002</v>
      </c>
      <c r="I130" s="23">
        <f t="shared" si="21"/>
        <v>1.6732438419014888E-2</v>
      </c>
      <c r="J130" s="84">
        <v>0.88188800000000001</v>
      </c>
      <c r="K130" s="23">
        <f t="shared" si="22"/>
        <v>0.21306464772340986</v>
      </c>
      <c r="L130" s="61"/>
      <c r="M130" s="64"/>
      <c r="N130" s="64"/>
      <c r="O130" s="65"/>
    </row>
    <row r="131" spans="2:15" x14ac:dyDescent="0.25">
      <c r="B131" s="63"/>
      <c r="C131" s="64"/>
      <c r="D131" s="64"/>
      <c r="E131" s="61"/>
      <c r="F131" s="21" t="s">
        <v>0</v>
      </c>
      <c r="G131" s="13"/>
      <c r="H131" s="45">
        <f>SUM(H127:H130)</f>
        <v>247.367592</v>
      </c>
      <c r="I131" s="22">
        <f>SUM(I127:I130)</f>
        <v>1</v>
      </c>
      <c r="J131" s="45">
        <f>SUM(J127:J130)</f>
        <v>71.189598000000004</v>
      </c>
      <c r="K131" s="22">
        <f t="shared" si="22"/>
        <v>0.28778870111651489</v>
      </c>
      <c r="L131" s="61"/>
      <c r="M131" s="64"/>
      <c r="N131" s="64"/>
      <c r="O131" s="65"/>
    </row>
    <row r="132" spans="2:15" x14ac:dyDescent="0.25">
      <c r="B132" s="63"/>
      <c r="C132" s="64"/>
      <c r="D132" s="62"/>
      <c r="E132" s="61"/>
      <c r="F132" s="118" t="s">
        <v>92</v>
      </c>
      <c r="G132" s="118"/>
      <c r="H132" s="118"/>
      <c r="I132" s="118"/>
      <c r="J132" s="118"/>
      <c r="K132" s="118"/>
      <c r="L132" s="61"/>
      <c r="M132" s="62"/>
      <c r="N132" s="64"/>
      <c r="O132" s="65"/>
    </row>
    <row r="133" spans="2:15" x14ac:dyDescent="0.25">
      <c r="B133" s="51"/>
      <c r="C133" s="28"/>
      <c r="D133" s="28"/>
      <c r="E133" s="5"/>
      <c r="F133" s="5"/>
      <c r="G133" s="5"/>
      <c r="H133" s="5"/>
      <c r="I133" s="5"/>
      <c r="J133" s="5"/>
      <c r="K133" s="5"/>
      <c r="L133" s="5"/>
      <c r="M133" s="28"/>
      <c r="N133" s="28"/>
      <c r="O133" s="46"/>
    </row>
    <row r="134" spans="2:15" ht="15" customHeight="1" x14ac:dyDescent="0.25">
      <c r="B134" s="51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SALUD cuenta con el mayor presupuesto en esta región, con un nivel de ejecución del 31.3%, del mismo modo para proyectos EDUCACION se tiene un nivel de avance de 24.3%. Cabe destacar que solo estos dos sectores concentran el 74.2%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46"/>
    </row>
    <row r="135" spans="2:15" x14ac:dyDescent="0.25">
      <c r="B135" s="51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46"/>
    </row>
    <row r="136" spans="2:15" x14ac:dyDescent="0.25">
      <c r="B136" s="51"/>
      <c r="C136" s="28"/>
      <c r="D136" s="5"/>
      <c r="E136" s="5"/>
      <c r="F136" s="5"/>
      <c r="G136" s="5"/>
      <c r="H136" s="28"/>
      <c r="I136" s="28"/>
      <c r="J136" s="28"/>
      <c r="K136" s="28"/>
      <c r="L136" s="28"/>
      <c r="M136" s="28"/>
      <c r="N136" s="28"/>
      <c r="O136" s="46"/>
    </row>
    <row r="137" spans="2:15" x14ac:dyDescent="0.25">
      <c r="B137" s="63"/>
      <c r="C137" s="64"/>
      <c r="D137" s="61"/>
      <c r="E137" s="114" t="s">
        <v>72</v>
      </c>
      <c r="F137" s="114"/>
      <c r="G137" s="114"/>
      <c r="H137" s="114"/>
      <c r="I137" s="114"/>
      <c r="J137" s="114"/>
      <c r="K137" s="114"/>
      <c r="L137" s="114"/>
      <c r="M137" s="64"/>
      <c r="N137" s="64"/>
      <c r="O137" s="65"/>
    </row>
    <row r="138" spans="2:15" x14ac:dyDescent="0.25">
      <c r="B138" s="63"/>
      <c r="C138" s="64"/>
      <c r="D138" s="61"/>
      <c r="E138" s="5"/>
      <c r="F138" s="115" t="s">
        <v>1</v>
      </c>
      <c r="G138" s="115"/>
      <c r="H138" s="115"/>
      <c r="I138" s="115"/>
      <c r="J138" s="115"/>
      <c r="K138" s="115"/>
      <c r="L138" s="5"/>
      <c r="M138" s="64"/>
      <c r="N138" s="64"/>
      <c r="O138" s="65"/>
    </row>
    <row r="139" spans="2:15" x14ac:dyDescent="0.25">
      <c r="B139" s="63"/>
      <c r="C139" s="64"/>
      <c r="D139" s="61"/>
      <c r="E139" s="28"/>
      <c r="F139" s="119" t="s">
        <v>22</v>
      </c>
      <c r="G139" s="119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4"/>
      <c r="N139" s="64"/>
      <c r="O139" s="65"/>
    </row>
    <row r="140" spans="2:15" x14ac:dyDescent="0.25">
      <c r="B140" s="63"/>
      <c r="C140" s="64"/>
      <c r="D140" s="61"/>
      <c r="E140" s="64"/>
      <c r="F140" s="20" t="s">
        <v>56</v>
      </c>
      <c r="G140" s="26"/>
      <c r="H140" s="84">
        <v>153.59892500000001</v>
      </c>
      <c r="I140" s="23">
        <f>+H140/H$148</f>
        <v>0.62093390552146377</v>
      </c>
      <c r="J140" s="84">
        <v>48.130101000000003</v>
      </c>
      <c r="K140" s="23">
        <f>+J140/H140</f>
        <v>0.31334920475517652</v>
      </c>
      <c r="L140" s="61"/>
      <c r="M140" s="64"/>
      <c r="N140" s="64"/>
      <c r="O140" s="65"/>
    </row>
    <row r="141" spans="2:15" x14ac:dyDescent="0.25">
      <c r="B141" s="63"/>
      <c r="C141" s="64"/>
      <c r="D141" s="61"/>
      <c r="E141" s="64"/>
      <c r="F141" s="20" t="s">
        <v>50</v>
      </c>
      <c r="G141" s="26"/>
      <c r="H141" s="84">
        <v>29.881049999999998</v>
      </c>
      <c r="I141" s="23">
        <f t="shared" ref="I141:I147" si="23">+H141/H$148</f>
        <v>0.1207961388895276</v>
      </c>
      <c r="J141" s="84">
        <v>7.2746940000000002</v>
      </c>
      <c r="K141" s="23">
        <f t="shared" ref="K141:K148" si="24">+J141/H141</f>
        <v>0.24345509946939617</v>
      </c>
      <c r="L141" s="61"/>
      <c r="M141" s="64"/>
      <c r="N141" s="64"/>
      <c r="O141" s="65"/>
    </row>
    <row r="142" spans="2:15" x14ac:dyDescent="0.25">
      <c r="B142" s="63"/>
      <c r="C142" s="64"/>
      <c r="D142" s="61"/>
      <c r="E142" s="64"/>
      <c r="F142" s="20" t="s">
        <v>48</v>
      </c>
      <c r="G142" s="26"/>
      <c r="H142" s="84">
        <v>27.102143999999999</v>
      </c>
      <c r="I142" s="23">
        <f t="shared" si="23"/>
        <v>0.10956222592003886</v>
      </c>
      <c r="J142" s="84">
        <v>4.3098109999999998</v>
      </c>
      <c r="K142" s="23">
        <f t="shared" si="24"/>
        <v>0.15902103538376891</v>
      </c>
      <c r="L142" s="61"/>
      <c r="M142" s="64"/>
      <c r="N142" s="64"/>
      <c r="O142" s="65"/>
    </row>
    <row r="143" spans="2:15" x14ac:dyDescent="0.25">
      <c r="B143" s="63"/>
      <c r="C143" s="64"/>
      <c r="D143" s="61"/>
      <c r="E143" s="64"/>
      <c r="F143" s="20" t="s">
        <v>51</v>
      </c>
      <c r="G143" s="26"/>
      <c r="H143" s="84">
        <v>20.656237000000001</v>
      </c>
      <c r="I143" s="23">
        <f t="shared" si="23"/>
        <v>8.3504216672004472E-2</v>
      </c>
      <c r="J143" s="84">
        <v>5.0188990000000002</v>
      </c>
      <c r="K143" s="23">
        <f t="shared" si="24"/>
        <v>0.2429725704638265</v>
      </c>
      <c r="L143" s="61"/>
      <c r="M143" s="64"/>
      <c r="N143" s="64"/>
      <c r="O143" s="65"/>
    </row>
    <row r="144" spans="2:15" x14ac:dyDescent="0.25">
      <c r="B144" s="63"/>
      <c r="C144" s="64"/>
      <c r="D144" s="61"/>
      <c r="E144" s="64"/>
      <c r="F144" s="20" t="s">
        <v>96</v>
      </c>
      <c r="G144" s="26"/>
      <c r="H144" s="84">
        <v>4.5569240000000004</v>
      </c>
      <c r="I144" s="23">
        <f t="shared" si="23"/>
        <v>1.8421669399603487E-2</v>
      </c>
      <c r="J144" s="84">
        <v>2.6890040000000002</v>
      </c>
      <c r="K144" s="23">
        <f>+J144/H144</f>
        <v>0.59009191287807305</v>
      </c>
      <c r="L144" s="61"/>
      <c r="M144" s="64"/>
      <c r="N144" s="64"/>
      <c r="O144" s="65"/>
    </row>
    <row r="145" spans="2:15" x14ac:dyDescent="0.25">
      <c r="B145" s="63"/>
      <c r="C145" s="64"/>
      <c r="D145" s="61"/>
      <c r="E145" s="64"/>
      <c r="F145" s="20" t="s">
        <v>54</v>
      </c>
      <c r="G145" s="26"/>
      <c r="H145" s="84">
        <v>4.1390630000000002</v>
      </c>
      <c r="I145" s="23">
        <f t="shared" si="23"/>
        <v>1.6732438419014888E-2</v>
      </c>
      <c r="J145" s="84">
        <v>0.88188800000000001</v>
      </c>
      <c r="K145" s="23">
        <f t="shared" si="24"/>
        <v>0.21306464772340986</v>
      </c>
      <c r="L145" s="61"/>
      <c r="M145" s="64"/>
      <c r="N145" s="64"/>
      <c r="O145" s="65"/>
    </row>
    <row r="146" spans="2:15" x14ac:dyDescent="0.25">
      <c r="B146" s="63"/>
      <c r="C146" s="64"/>
      <c r="D146" s="61"/>
      <c r="E146" s="64"/>
      <c r="F146" s="20" t="s">
        <v>49</v>
      </c>
      <c r="G146" s="26"/>
      <c r="H146" s="84">
        <v>2.869348</v>
      </c>
      <c r="I146" s="23">
        <f t="shared" si="23"/>
        <v>1.1599530790597662E-2</v>
      </c>
      <c r="J146" s="84">
        <v>1.221959</v>
      </c>
      <c r="K146" s="23">
        <f t="shared" si="24"/>
        <v>0.42586643376822886</v>
      </c>
      <c r="L146" s="61"/>
      <c r="M146" s="64"/>
      <c r="N146" s="64"/>
      <c r="O146" s="65"/>
    </row>
    <row r="147" spans="2:15" x14ac:dyDescent="0.25">
      <c r="B147" s="63"/>
      <c r="C147" s="64"/>
      <c r="D147" s="61"/>
      <c r="E147" s="64"/>
      <c r="F147" s="20" t="s">
        <v>55</v>
      </c>
      <c r="G147" s="26"/>
      <c r="H147" s="84">
        <f>+H131-SUM(H140:H146)</f>
        <v>4.5639009999999871</v>
      </c>
      <c r="I147" s="23">
        <f t="shared" si="23"/>
        <v>1.8449874387749171E-2</v>
      </c>
      <c r="J147" s="84">
        <f>+J131-SUM(J140:J146)</f>
        <v>1.6632419999999968</v>
      </c>
      <c r="K147" s="23">
        <f t="shared" si="24"/>
        <v>0.36443428549392315</v>
      </c>
      <c r="L147" s="61"/>
      <c r="M147" s="64"/>
      <c r="N147" s="64"/>
      <c r="O147" s="65"/>
    </row>
    <row r="148" spans="2:15" x14ac:dyDescent="0.25">
      <c r="B148" s="63"/>
      <c r="C148" s="64"/>
      <c r="D148" s="61"/>
      <c r="E148" s="64"/>
      <c r="F148" s="21" t="s">
        <v>0</v>
      </c>
      <c r="G148" s="27"/>
      <c r="H148" s="45">
        <f>SUM(H140:H147)</f>
        <v>247.367592</v>
      </c>
      <c r="I148" s="22">
        <f>SUM(I140:I147)</f>
        <v>0.99999999999999967</v>
      </c>
      <c r="J148" s="45">
        <f>SUM(J140:J147)</f>
        <v>71.189598000000004</v>
      </c>
      <c r="K148" s="22">
        <f t="shared" si="24"/>
        <v>0.28778870111651489</v>
      </c>
      <c r="L148" s="5"/>
      <c r="M148" s="28"/>
      <c r="N148" s="28"/>
      <c r="O148" s="46"/>
    </row>
    <row r="149" spans="2:15" x14ac:dyDescent="0.25">
      <c r="B149" s="63"/>
      <c r="C149" s="64"/>
      <c r="D149" s="62"/>
      <c r="E149" s="61"/>
      <c r="F149" s="118" t="s">
        <v>92</v>
      </c>
      <c r="G149" s="118"/>
      <c r="H149" s="118"/>
      <c r="I149" s="118"/>
      <c r="J149" s="118"/>
      <c r="K149" s="118"/>
      <c r="L149" s="5"/>
      <c r="M149" s="3"/>
      <c r="N149" s="28"/>
      <c r="O149" s="46"/>
    </row>
    <row r="150" spans="2:15" x14ac:dyDescent="0.25">
      <c r="B150" s="63"/>
      <c r="C150" s="64"/>
      <c r="D150" s="61"/>
      <c r="E150" s="61"/>
      <c r="F150" s="67"/>
      <c r="G150" s="67"/>
      <c r="H150" s="61"/>
      <c r="I150" s="61"/>
      <c r="J150" s="61"/>
      <c r="K150" s="61"/>
      <c r="L150" s="61"/>
      <c r="M150" s="64"/>
      <c r="N150" s="64"/>
      <c r="O150" s="65"/>
    </row>
    <row r="151" spans="2:15" ht="15" customHeight="1" x14ac:dyDescent="0.25">
      <c r="B151" s="51"/>
      <c r="C151" s="113" t="str">
        <f>+CONCATENATE("Al 27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27 de junio  de los 72  proyectos presupuestados para el 2018, 23 no cuentan con ningún avance en ejecución del gasto, mientras que 33 (45.8% de proyectos) no superan el 50,0% de ejecución, 16 proyectos (22.2% del total) tienen un nivel de ejecución mayor al 50,0% pero no culminan al 100% y 0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46"/>
    </row>
    <row r="152" spans="2:15" x14ac:dyDescent="0.25">
      <c r="B152" s="51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46"/>
    </row>
    <row r="153" spans="2:15" x14ac:dyDescent="0.25">
      <c r="B153" s="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6"/>
    </row>
    <row r="154" spans="2:15" x14ac:dyDescent="0.25">
      <c r="B154" s="51"/>
      <c r="C154" s="28"/>
      <c r="D154" s="28"/>
      <c r="E154" s="114" t="s">
        <v>77</v>
      </c>
      <c r="F154" s="114"/>
      <c r="G154" s="114"/>
      <c r="H154" s="114"/>
      <c r="I154" s="114"/>
      <c r="J154" s="114"/>
      <c r="K154" s="114"/>
      <c r="L154" s="114"/>
      <c r="M154" s="28"/>
      <c r="N154" s="28"/>
      <c r="O154" s="46"/>
    </row>
    <row r="155" spans="2:15" x14ac:dyDescent="0.25">
      <c r="B155" s="51"/>
      <c r="C155" s="28"/>
      <c r="D155" s="28"/>
      <c r="E155" s="5"/>
      <c r="F155" s="115" t="s">
        <v>33</v>
      </c>
      <c r="G155" s="115"/>
      <c r="H155" s="115"/>
      <c r="I155" s="115"/>
      <c r="J155" s="115"/>
      <c r="K155" s="115"/>
      <c r="L155" s="5"/>
      <c r="M155" s="28"/>
      <c r="N155" s="28"/>
      <c r="O155" s="46"/>
    </row>
    <row r="156" spans="2:15" x14ac:dyDescent="0.25">
      <c r="B156" s="63"/>
      <c r="C156" s="64"/>
      <c r="D156" s="64"/>
      <c r="E156" s="64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4"/>
      <c r="M156" s="64"/>
      <c r="N156" s="64"/>
      <c r="O156" s="65"/>
    </row>
    <row r="157" spans="2:15" x14ac:dyDescent="0.25">
      <c r="B157" s="63"/>
      <c r="C157" s="64"/>
      <c r="D157" s="64"/>
      <c r="E157" s="64"/>
      <c r="F157" s="31" t="s">
        <v>26</v>
      </c>
      <c r="G157" s="23">
        <f>+I157/H157</f>
        <v>0</v>
      </c>
      <c r="H157" s="84">
        <v>10.577133000000002</v>
      </c>
      <c r="I157" s="84">
        <v>0</v>
      </c>
      <c r="J157" s="31">
        <v>23</v>
      </c>
      <c r="K157" s="23">
        <f>+J157/J$161</f>
        <v>0.31944444444444442</v>
      </c>
      <c r="L157" s="64"/>
      <c r="M157" s="64"/>
      <c r="N157" s="64"/>
      <c r="O157" s="65"/>
    </row>
    <row r="158" spans="2:15" x14ac:dyDescent="0.25">
      <c r="B158" s="63"/>
      <c r="C158" s="64"/>
      <c r="D158" s="64"/>
      <c r="E158" s="64"/>
      <c r="F158" s="31" t="s">
        <v>27</v>
      </c>
      <c r="G158" s="23">
        <f t="shared" ref="G158:G161" si="25">+I158/H158</f>
        <v>0.26313115761881445</v>
      </c>
      <c r="H158" s="84">
        <v>218.15129199999996</v>
      </c>
      <c r="I158" s="84">
        <v>57.402402000000002</v>
      </c>
      <c r="J158" s="31">
        <v>33</v>
      </c>
      <c r="K158" s="23">
        <f t="shared" ref="K158:K160" si="26">+J158/J$161</f>
        <v>0.45833333333333331</v>
      </c>
      <c r="L158" s="64"/>
      <c r="M158" s="64"/>
      <c r="N158" s="64"/>
      <c r="O158" s="65"/>
    </row>
    <row r="159" spans="2:15" x14ac:dyDescent="0.25">
      <c r="B159" s="63"/>
      <c r="C159" s="64"/>
      <c r="D159" s="64"/>
      <c r="E159" s="64"/>
      <c r="F159" s="31" t="s">
        <v>28</v>
      </c>
      <c r="G159" s="23">
        <f t="shared" si="25"/>
        <v>0.73968949363456016</v>
      </c>
      <c r="H159" s="84">
        <v>18.639166999999997</v>
      </c>
      <c r="I159" s="84">
        <v>13.787196000000002</v>
      </c>
      <c r="J159" s="31">
        <v>16</v>
      </c>
      <c r="K159" s="23">
        <f t="shared" si="26"/>
        <v>0.22222222222222221</v>
      </c>
      <c r="L159" s="64"/>
      <c r="M159" s="64"/>
      <c r="N159" s="64"/>
      <c r="O159" s="65"/>
    </row>
    <row r="160" spans="2:15" x14ac:dyDescent="0.25">
      <c r="B160" s="63"/>
      <c r="C160" s="64"/>
      <c r="D160" s="64"/>
      <c r="E160" s="64"/>
      <c r="F160" s="31" t="s">
        <v>29</v>
      </c>
      <c r="G160" s="23" t="e">
        <f t="shared" si="25"/>
        <v>#DIV/0!</v>
      </c>
      <c r="H160" s="84">
        <v>0</v>
      </c>
      <c r="I160" s="84">
        <v>0</v>
      </c>
      <c r="J160" s="31">
        <v>0</v>
      </c>
      <c r="K160" s="23">
        <f t="shared" si="26"/>
        <v>0</v>
      </c>
      <c r="L160" s="64"/>
      <c r="M160" s="64"/>
      <c r="N160" s="64"/>
      <c r="O160" s="65"/>
    </row>
    <row r="161" spans="2:15" x14ac:dyDescent="0.25">
      <c r="B161" s="63"/>
      <c r="C161" s="64"/>
      <c r="D161" s="64"/>
      <c r="E161" s="64"/>
      <c r="F161" s="32" t="s">
        <v>0</v>
      </c>
      <c r="G161" s="22">
        <f t="shared" si="25"/>
        <v>0.28778870111651494</v>
      </c>
      <c r="H161" s="45">
        <f t="shared" ref="H161:J161" si="27">SUM(H157:H160)</f>
        <v>247.36759199999995</v>
      </c>
      <c r="I161" s="45">
        <f t="shared" si="27"/>
        <v>71.189598000000004</v>
      </c>
      <c r="J161" s="32">
        <f t="shared" si="27"/>
        <v>72</v>
      </c>
      <c r="K161" s="22">
        <f>SUM(K157:K160)</f>
        <v>0.99999999999999989</v>
      </c>
      <c r="L161" s="64"/>
      <c r="M161" s="64"/>
      <c r="N161" s="64"/>
      <c r="O161" s="65"/>
    </row>
    <row r="162" spans="2:15" x14ac:dyDescent="0.25">
      <c r="B162" s="63"/>
      <c r="C162" s="64"/>
      <c r="D162" s="62"/>
      <c r="E162" s="61"/>
      <c r="F162" s="118" t="s">
        <v>92</v>
      </c>
      <c r="G162" s="118"/>
      <c r="H162" s="118"/>
      <c r="I162" s="118"/>
      <c r="J162" s="118"/>
      <c r="K162" s="118"/>
      <c r="L162" s="61"/>
      <c r="M162" s="62"/>
      <c r="N162" s="64"/>
      <c r="O162" s="65"/>
    </row>
    <row r="163" spans="2:15" x14ac:dyDescent="0.25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</row>
    <row r="164" spans="2:15" x14ac:dyDescent="0.2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</row>
    <row r="165" spans="2:15" x14ac:dyDescent="0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2:15" x14ac:dyDescent="0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2:15" x14ac:dyDescent="0.25"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3"/>
    </row>
    <row r="168" spans="2:15" x14ac:dyDescent="0.25">
      <c r="B168" s="51"/>
      <c r="C168" s="112" t="s">
        <v>31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2"/>
    </row>
    <row r="169" spans="2:15" x14ac:dyDescent="0.25">
      <c r="B169" s="5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3"/>
    </row>
    <row r="170" spans="2:15" ht="15" customHeight="1" x14ac:dyDescent="0.25">
      <c r="B170" s="51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27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32.5%, mientras que para los proyectos del tipo social se registra un avance del 42.9% al 27 de junio del 2017. Cabe resaltar que estos dos tipos de proyectos absorben el 81.6%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3"/>
    </row>
    <row r="171" spans="2:15" x14ac:dyDescent="0.25">
      <c r="B171" s="51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46"/>
    </row>
    <row r="172" spans="2:15" x14ac:dyDescent="0.25">
      <c r="B172" s="51"/>
      <c r="C172" s="28"/>
      <c r="D172" s="28"/>
      <c r="E172" s="5"/>
      <c r="F172" s="5"/>
      <c r="G172" s="5"/>
      <c r="H172" s="5"/>
      <c r="I172" s="5"/>
      <c r="J172" s="5"/>
      <c r="K172" s="5"/>
      <c r="L172" s="5"/>
      <c r="M172" s="28"/>
      <c r="N172" s="28"/>
      <c r="O172" s="46"/>
    </row>
    <row r="173" spans="2:15" x14ac:dyDescent="0.25">
      <c r="B173" s="51"/>
      <c r="C173" s="28"/>
      <c r="D173" s="28"/>
      <c r="E173" s="127" t="s">
        <v>70</v>
      </c>
      <c r="F173" s="127"/>
      <c r="G173" s="127"/>
      <c r="H173" s="127"/>
      <c r="I173" s="127"/>
      <c r="J173" s="127"/>
      <c r="K173" s="127"/>
      <c r="L173" s="127"/>
      <c r="M173" s="28"/>
      <c r="N173" s="28"/>
      <c r="O173" s="46"/>
    </row>
    <row r="174" spans="2:15" x14ac:dyDescent="0.25">
      <c r="B174" s="51"/>
      <c r="C174" s="28"/>
      <c r="D174" s="28"/>
      <c r="E174" s="5"/>
      <c r="F174" s="115" t="s">
        <v>1</v>
      </c>
      <c r="G174" s="115"/>
      <c r="H174" s="115"/>
      <c r="I174" s="115"/>
      <c r="J174" s="115"/>
      <c r="K174" s="115"/>
      <c r="L174" s="5"/>
      <c r="M174" s="28"/>
      <c r="N174" s="28"/>
      <c r="O174" s="46"/>
    </row>
    <row r="175" spans="2:15" x14ac:dyDescent="0.25">
      <c r="B175" s="51"/>
      <c r="C175" s="28"/>
      <c r="D175" s="28"/>
      <c r="E175" s="5"/>
      <c r="F175" s="119" t="s">
        <v>32</v>
      </c>
      <c r="G175" s="119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8"/>
      <c r="N175" s="28"/>
      <c r="O175" s="46"/>
    </row>
    <row r="176" spans="2:15" x14ac:dyDescent="0.25">
      <c r="B176" s="63"/>
      <c r="C176" s="64"/>
      <c r="D176" s="64"/>
      <c r="E176" s="61"/>
      <c r="F176" s="20" t="s">
        <v>13</v>
      </c>
      <c r="G176" s="11"/>
      <c r="H176" s="105">
        <v>88.658812999999995</v>
      </c>
      <c r="I176" s="23">
        <f>+H176/H$180</f>
        <v>0.46691137869153199</v>
      </c>
      <c r="J176" s="84">
        <v>28.812537000000003</v>
      </c>
      <c r="K176" s="23">
        <f>+J176/H176</f>
        <v>0.32498221017238305</v>
      </c>
      <c r="L176" s="61"/>
      <c r="M176" s="64"/>
      <c r="N176" s="64"/>
      <c r="O176" s="65"/>
    </row>
    <row r="177" spans="2:15" x14ac:dyDescent="0.25">
      <c r="B177" s="63"/>
      <c r="C177" s="64"/>
      <c r="D177" s="64"/>
      <c r="E177" s="61"/>
      <c r="F177" s="20" t="s">
        <v>14</v>
      </c>
      <c r="G177" s="11"/>
      <c r="H177" s="84">
        <v>66.361279999999994</v>
      </c>
      <c r="I177" s="23">
        <f>+H177/H$180</f>
        <v>0.34948400151189468</v>
      </c>
      <c r="J177" s="84">
        <v>28.491126999999999</v>
      </c>
      <c r="K177" s="23">
        <f t="shared" ref="K177:K180" si="28">+J177/H177</f>
        <v>0.42933359633810564</v>
      </c>
      <c r="L177" s="61"/>
      <c r="M177" s="64"/>
      <c r="N177" s="64"/>
      <c r="O177" s="65"/>
    </row>
    <row r="178" spans="2:15" x14ac:dyDescent="0.25">
      <c r="B178" s="63"/>
      <c r="C178" s="64"/>
      <c r="D178" s="64"/>
      <c r="E178" s="61"/>
      <c r="F178" s="20" t="s">
        <v>23</v>
      </c>
      <c r="G178" s="11"/>
      <c r="H178" s="84">
        <v>14.515997</v>
      </c>
      <c r="I178" s="23">
        <f t="shared" ref="I178:I179" si="29">+H178/H$180</f>
        <v>7.644681834790798E-2</v>
      </c>
      <c r="J178" s="84">
        <v>6.3401959999999997</v>
      </c>
      <c r="K178" s="23">
        <f t="shared" si="28"/>
        <v>0.43677303047114158</v>
      </c>
      <c r="L178" s="61"/>
      <c r="M178" s="64"/>
      <c r="N178" s="64"/>
      <c r="O178" s="65"/>
    </row>
    <row r="179" spans="2:15" x14ac:dyDescent="0.25">
      <c r="B179" s="63"/>
      <c r="C179" s="64"/>
      <c r="D179" s="64"/>
      <c r="E179" s="61"/>
      <c r="F179" s="20" t="s">
        <v>15</v>
      </c>
      <c r="G179" s="11"/>
      <c r="H179" s="84">
        <v>20.347508999999999</v>
      </c>
      <c r="I179" s="23">
        <f t="shared" si="29"/>
        <v>0.10715780144866541</v>
      </c>
      <c r="J179" s="84">
        <v>6.9146039999999998</v>
      </c>
      <c r="K179" s="23">
        <f t="shared" si="28"/>
        <v>0.33982557766653404</v>
      </c>
      <c r="L179" s="61"/>
      <c r="M179" s="64"/>
      <c r="N179" s="64"/>
      <c r="O179" s="65"/>
    </row>
    <row r="180" spans="2:15" x14ac:dyDescent="0.25">
      <c r="B180" s="63"/>
      <c r="C180" s="64"/>
      <c r="D180" s="64"/>
      <c r="E180" s="61"/>
      <c r="F180" s="21" t="s">
        <v>0</v>
      </c>
      <c r="G180" s="13"/>
      <c r="H180" s="45">
        <f>SUM(H176:H179)</f>
        <v>189.88359899999998</v>
      </c>
      <c r="I180" s="22">
        <f>SUM(I176:I179)</f>
        <v>1.0000000000000002</v>
      </c>
      <c r="J180" s="45">
        <f>SUM(J176:J179)</f>
        <v>70.558464000000001</v>
      </c>
      <c r="K180" s="22">
        <f t="shared" si="28"/>
        <v>0.37158798533200338</v>
      </c>
      <c r="L180" s="61"/>
      <c r="M180" s="64"/>
      <c r="N180" s="64"/>
      <c r="O180" s="65"/>
    </row>
    <row r="181" spans="2:15" x14ac:dyDescent="0.25">
      <c r="B181" s="63"/>
      <c r="C181" s="64"/>
      <c r="D181" s="62"/>
      <c r="E181" s="61"/>
      <c r="F181" s="118" t="s">
        <v>92</v>
      </c>
      <c r="G181" s="118"/>
      <c r="H181" s="118"/>
      <c r="I181" s="118"/>
      <c r="J181" s="118"/>
      <c r="K181" s="118"/>
      <c r="L181" s="61"/>
      <c r="M181" s="62"/>
      <c r="N181" s="64"/>
      <c r="O181" s="65"/>
    </row>
    <row r="182" spans="2:15" x14ac:dyDescent="0.25">
      <c r="B182" s="63"/>
      <c r="C182" s="64"/>
      <c r="D182" s="64"/>
      <c r="E182" s="61"/>
      <c r="F182" s="61"/>
      <c r="G182" s="61"/>
      <c r="H182" s="61"/>
      <c r="I182" s="61"/>
      <c r="J182" s="61"/>
      <c r="K182" s="61"/>
      <c r="L182" s="61"/>
      <c r="M182" s="64"/>
      <c r="N182" s="64"/>
      <c r="O182" s="65"/>
    </row>
    <row r="183" spans="2:15" ht="15" customHeight="1" x14ac:dyDescent="0.25">
      <c r="B183" s="51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AGROPECUARIA cuenta con el mayor presupuesto en esta región, con un nivel de ejecución del 18.1%, del mismo modo para proyectos SANEAMIENTO se tiene un nivel de avance de 43.8%. Cabe destacar que solo estos dos sectores concentran el 46.0%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46"/>
    </row>
    <row r="184" spans="2:15" x14ac:dyDescent="0.25">
      <c r="B184" s="51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46"/>
    </row>
    <row r="185" spans="2:15" x14ac:dyDescent="0.25">
      <c r="B185" s="51"/>
      <c r="C185" s="28"/>
      <c r="D185" s="5"/>
      <c r="E185" s="5"/>
      <c r="F185" s="5"/>
      <c r="G185" s="5"/>
      <c r="H185" s="28"/>
      <c r="I185" s="28"/>
      <c r="J185" s="28"/>
      <c r="K185" s="28"/>
      <c r="L185" s="28"/>
      <c r="M185" s="28"/>
      <c r="N185" s="28"/>
      <c r="O185" s="46"/>
    </row>
    <row r="186" spans="2:15" x14ac:dyDescent="0.25">
      <c r="B186" s="51"/>
      <c r="C186" s="28"/>
      <c r="D186" s="5"/>
      <c r="E186" s="114" t="s">
        <v>73</v>
      </c>
      <c r="F186" s="114"/>
      <c r="G186" s="114"/>
      <c r="H186" s="114"/>
      <c r="I186" s="114"/>
      <c r="J186" s="114"/>
      <c r="K186" s="114"/>
      <c r="L186" s="114"/>
      <c r="M186" s="28"/>
      <c r="N186" s="28"/>
      <c r="O186" s="46"/>
    </row>
    <row r="187" spans="2:15" x14ac:dyDescent="0.25">
      <c r="B187" s="51"/>
      <c r="C187" s="28"/>
      <c r="D187" s="5"/>
      <c r="E187" s="5"/>
      <c r="F187" s="115" t="s">
        <v>1</v>
      </c>
      <c r="G187" s="115"/>
      <c r="H187" s="115"/>
      <c r="I187" s="115"/>
      <c r="J187" s="115"/>
      <c r="K187" s="115"/>
      <c r="L187" s="5"/>
      <c r="M187" s="28"/>
      <c r="N187" s="28"/>
      <c r="O187" s="46"/>
    </row>
    <row r="188" spans="2:15" x14ac:dyDescent="0.25">
      <c r="B188" s="51"/>
      <c r="C188" s="28"/>
      <c r="D188" s="5"/>
      <c r="E188" s="28"/>
      <c r="F188" s="119" t="s">
        <v>22</v>
      </c>
      <c r="G188" s="119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8"/>
      <c r="N188" s="28"/>
      <c r="O188" s="46"/>
    </row>
    <row r="189" spans="2:15" x14ac:dyDescent="0.25">
      <c r="B189" s="63"/>
      <c r="C189" s="64"/>
      <c r="D189" s="61"/>
      <c r="E189" s="64"/>
      <c r="F189" s="20" t="s">
        <v>51</v>
      </c>
      <c r="G189" s="26"/>
      <c r="H189" s="84">
        <v>48.838268999999997</v>
      </c>
      <c r="I189" s="23">
        <f>+H189/H$197</f>
        <v>0.2572010919173699</v>
      </c>
      <c r="J189" s="84">
        <v>8.852589</v>
      </c>
      <c r="K189" s="23">
        <f>+J189/H189</f>
        <v>0.18126336541534674</v>
      </c>
      <c r="L189" s="61"/>
      <c r="M189" s="64"/>
      <c r="N189" s="64"/>
      <c r="O189" s="65"/>
    </row>
    <row r="190" spans="2:15" x14ac:dyDescent="0.25">
      <c r="B190" s="63"/>
      <c r="C190" s="64"/>
      <c r="D190" s="61"/>
      <c r="E190" s="64"/>
      <c r="F190" s="20" t="s">
        <v>49</v>
      </c>
      <c r="G190" s="26"/>
      <c r="H190" s="84">
        <v>38.433433000000001</v>
      </c>
      <c r="I190" s="23">
        <f t="shared" ref="I190:I196" si="30">+H190/H$197</f>
        <v>0.20240522721501611</v>
      </c>
      <c r="J190" s="84">
        <v>16.847928</v>
      </c>
      <c r="K190" s="23">
        <f t="shared" ref="K190:K192" si="31">+J190/H190</f>
        <v>0.43836646078428643</v>
      </c>
      <c r="L190" s="61"/>
      <c r="M190" s="64"/>
      <c r="N190" s="64"/>
      <c r="O190" s="65"/>
    </row>
    <row r="191" spans="2:15" x14ac:dyDescent="0.25">
      <c r="B191" s="63"/>
      <c r="C191" s="64"/>
      <c r="D191" s="61"/>
      <c r="E191" s="64"/>
      <c r="F191" s="20" t="s">
        <v>48</v>
      </c>
      <c r="G191" s="26"/>
      <c r="H191" s="84">
        <v>27.988005999999999</v>
      </c>
      <c r="I191" s="23">
        <f t="shared" si="30"/>
        <v>0.14739559470852456</v>
      </c>
      <c r="J191" s="84">
        <v>13.997813000000001</v>
      </c>
      <c r="K191" s="23">
        <f t="shared" si="31"/>
        <v>0.5001361297407183</v>
      </c>
      <c r="L191" s="61"/>
      <c r="M191" s="64"/>
      <c r="N191" s="64"/>
      <c r="O191" s="65"/>
    </row>
    <row r="192" spans="2:15" x14ac:dyDescent="0.25">
      <c r="B192" s="63"/>
      <c r="C192" s="64"/>
      <c r="D192" s="61"/>
      <c r="E192" s="64"/>
      <c r="F192" s="20" t="s">
        <v>54</v>
      </c>
      <c r="G192" s="26"/>
      <c r="H192" s="84">
        <v>20.347508999999999</v>
      </c>
      <c r="I192" s="23">
        <f t="shared" si="30"/>
        <v>0.10715780144866541</v>
      </c>
      <c r="J192" s="84">
        <v>6.9146039999999998</v>
      </c>
      <c r="K192" s="23">
        <f t="shared" si="31"/>
        <v>0.33982557766653404</v>
      </c>
      <c r="L192" s="61"/>
      <c r="M192" s="64"/>
      <c r="N192" s="64"/>
      <c r="O192" s="65"/>
    </row>
    <row r="193" spans="2:15" x14ac:dyDescent="0.25">
      <c r="B193" s="63"/>
      <c r="C193" s="64"/>
      <c r="D193" s="61"/>
      <c r="E193" s="64"/>
      <c r="F193" s="20" t="s">
        <v>93</v>
      </c>
      <c r="G193" s="26"/>
      <c r="H193" s="84">
        <v>15.694376999999999</v>
      </c>
      <c r="I193" s="23">
        <f t="shared" si="30"/>
        <v>8.2652620250788497E-2</v>
      </c>
      <c r="J193" s="84">
        <v>5.6946779999999997</v>
      </c>
      <c r="K193" s="23">
        <f>+J193/H193</f>
        <v>0.36284829910738092</v>
      </c>
      <c r="L193" s="61"/>
      <c r="M193" s="64"/>
      <c r="N193" s="64"/>
      <c r="O193" s="65"/>
    </row>
    <row r="194" spans="2:15" x14ac:dyDescent="0.25">
      <c r="B194" s="63"/>
      <c r="C194" s="64"/>
      <c r="D194" s="61"/>
      <c r="E194" s="64"/>
      <c r="F194" s="20" t="s">
        <v>94</v>
      </c>
      <c r="G194" s="26"/>
      <c r="H194" s="84">
        <v>14.515997</v>
      </c>
      <c r="I194" s="23">
        <f t="shared" si="30"/>
        <v>7.644681834790798E-2</v>
      </c>
      <c r="J194" s="84">
        <v>6.3401959999999997</v>
      </c>
      <c r="K194" s="23">
        <f t="shared" ref="K194:K197" si="32">+J194/H194</f>
        <v>0.43677303047114158</v>
      </c>
      <c r="L194" s="61"/>
      <c r="M194" s="64"/>
      <c r="N194" s="64"/>
      <c r="O194" s="65"/>
    </row>
    <row r="195" spans="2:15" x14ac:dyDescent="0.25">
      <c r="B195" s="63"/>
      <c r="C195" s="64"/>
      <c r="D195" s="61"/>
      <c r="E195" s="64"/>
      <c r="F195" s="20" t="s">
        <v>50</v>
      </c>
      <c r="G195" s="26"/>
      <c r="H195" s="84">
        <v>7.119402</v>
      </c>
      <c r="I195" s="23">
        <f t="shared" si="30"/>
        <v>3.7493506745677391E-2</v>
      </c>
      <c r="J195" s="84">
        <v>3.2317529999999999</v>
      </c>
      <c r="K195" s="23">
        <f t="shared" si="32"/>
        <v>0.45393601878360007</v>
      </c>
      <c r="L195" s="61"/>
      <c r="M195" s="64"/>
      <c r="N195" s="64"/>
      <c r="O195" s="65"/>
    </row>
    <row r="196" spans="2:15" x14ac:dyDescent="0.25">
      <c r="B196" s="63"/>
      <c r="C196" s="64"/>
      <c r="D196" s="61"/>
      <c r="E196" s="64"/>
      <c r="F196" s="20" t="s">
        <v>55</v>
      </c>
      <c r="G196" s="26"/>
      <c r="H196" s="84">
        <f>+H180-SUM(H189:H195)</f>
        <v>16.946605999999974</v>
      </c>
      <c r="I196" s="23">
        <f t="shared" si="30"/>
        <v>8.924733936605013E-2</v>
      </c>
      <c r="J196" s="84">
        <f>+J180-SUM(J189:J195)</f>
        <v>8.6789030000000125</v>
      </c>
      <c r="K196" s="23">
        <f t="shared" si="32"/>
        <v>0.51213222281795101</v>
      </c>
      <c r="L196" s="61"/>
      <c r="M196" s="64"/>
      <c r="N196" s="64"/>
      <c r="O196" s="65"/>
    </row>
    <row r="197" spans="2:15" x14ac:dyDescent="0.25">
      <c r="B197" s="63"/>
      <c r="C197" s="64"/>
      <c r="D197" s="61"/>
      <c r="E197" s="64"/>
      <c r="F197" s="21" t="s">
        <v>0</v>
      </c>
      <c r="G197" s="27"/>
      <c r="H197" s="45">
        <f>SUM(H189:H196)</f>
        <v>189.88359899999998</v>
      </c>
      <c r="I197" s="22">
        <f>SUM(I189:I196)</f>
        <v>1</v>
      </c>
      <c r="J197" s="45">
        <f>SUM(J189:J196)</f>
        <v>70.558464000000001</v>
      </c>
      <c r="K197" s="22">
        <f t="shared" si="32"/>
        <v>0.37158798533200338</v>
      </c>
      <c r="L197" s="61"/>
      <c r="M197" s="64"/>
      <c r="N197" s="64"/>
      <c r="O197" s="65"/>
    </row>
    <row r="198" spans="2:15" x14ac:dyDescent="0.25">
      <c r="B198" s="63"/>
      <c r="C198" s="64"/>
      <c r="D198" s="62"/>
      <c r="E198" s="61"/>
      <c r="F198" s="118" t="s">
        <v>92</v>
      </c>
      <c r="G198" s="118"/>
      <c r="H198" s="118"/>
      <c r="I198" s="118"/>
      <c r="J198" s="118"/>
      <c r="K198" s="118"/>
      <c r="L198" s="61"/>
      <c r="M198" s="62"/>
      <c r="N198" s="64"/>
      <c r="O198" s="65"/>
    </row>
    <row r="199" spans="2:15" x14ac:dyDescent="0.25">
      <c r="B199" s="51"/>
      <c r="C199" s="28"/>
      <c r="D199" s="5"/>
      <c r="E199" s="5"/>
      <c r="F199" s="76"/>
      <c r="G199" s="76"/>
      <c r="H199" s="5"/>
      <c r="I199" s="5"/>
      <c r="J199" s="5"/>
      <c r="K199" s="5"/>
      <c r="L199" s="5"/>
      <c r="M199" s="28"/>
      <c r="N199" s="28"/>
      <c r="O199" s="46"/>
    </row>
    <row r="200" spans="2:15" ht="15" customHeight="1" x14ac:dyDescent="0.25">
      <c r="B200" s="51"/>
      <c r="C200" s="113" t="str">
        <f>+CONCATENATE("Al 27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27 de junio  de los 346  proyectos presupuestados para el 2018, 119 no cuentan con ningún avance en ejecución del gasto, mientras que 89 (25.7% de proyectos) no superan el 50,0% de ejecución, 121 proyectos (35.0% del total) tienen un nivel de ejecución mayor al 50,0% pero no culminan al 100% y 17 proyectos por S/ 0.2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46"/>
    </row>
    <row r="201" spans="2:15" x14ac:dyDescent="0.25">
      <c r="B201" s="51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46"/>
    </row>
    <row r="202" spans="2:15" x14ac:dyDescent="0.25">
      <c r="B202" s="5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6"/>
    </row>
    <row r="203" spans="2:15" x14ac:dyDescent="0.25">
      <c r="B203" s="51"/>
      <c r="C203" s="28"/>
      <c r="D203" s="28"/>
      <c r="E203" s="114" t="s">
        <v>76</v>
      </c>
      <c r="F203" s="114"/>
      <c r="G203" s="114"/>
      <c r="H203" s="114"/>
      <c r="I203" s="114"/>
      <c r="J203" s="114"/>
      <c r="K203" s="114"/>
      <c r="L203" s="114"/>
      <c r="M203" s="28"/>
      <c r="N203" s="28"/>
      <c r="O203" s="46"/>
    </row>
    <row r="204" spans="2:15" x14ac:dyDescent="0.25">
      <c r="B204" s="51"/>
      <c r="C204" s="28"/>
      <c r="D204" s="28"/>
      <c r="E204" s="5"/>
      <c r="F204" s="115" t="s">
        <v>33</v>
      </c>
      <c r="G204" s="115"/>
      <c r="H204" s="115"/>
      <c r="I204" s="115"/>
      <c r="J204" s="115"/>
      <c r="K204" s="115"/>
      <c r="L204" s="5"/>
      <c r="M204" s="28"/>
      <c r="N204" s="28"/>
      <c r="O204" s="46"/>
    </row>
    <row r="205" spans="2:15" x14ac:dyDescent="0.25">
      <c r="B205" s="51"/>
      <c r="C205" s="28"/>
      <c r="D205" s="28"/>
      <c r="E205" s="28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8"/>
      <c r="M205" s="28"/>
      <c r="N205" s="28"/>
      <c r="O205" s="46"/>
    </row>
    <row r="206" spans="2:15" x14ac:dyDescent="0.25">
      <c r="B206" s="63"/>
      <c r="C206" s="64"/>
      <c r="D206" s="64"/>
      <c r="E206" s="64"/>
      <c r="F206" s="31" t="s">
        <v>26</v>
      </c>
      <c r="G206" s="23">
        <f>+I206/H206</f>
        <v>0</v>
      </c>
      <c r="H206" s="84">
        <v>24.802571000000015</v>
      </c>
      <c r="I206" s="84">
        <v>0</v>
      </c>
      <c r="J206" s="31">
        <v>119</v>
      </c>
      <c r="K206" s="23">
        <f>+J206/J$210</f>
        <v>0.34393063583815031</v>
      </c>
      <c r="L206" s="64"/>
      <c r="M206" s="64"/>
      <c r="N206" s="64"/>
      <c r="O206" s="65"/>
    </row>
    <row r="207" spans="2:15" x14ac:dyDescent="0.25">
      <c r="B207" s="63"/>
      <c r="C207" s="64"/>
      <c r="D207" s="64"/>
      <c r="E207" s="64"/>
      <c r="F207" s="31" t="s">
        <v>27</v>
      </c>
      <c r="G207" s="23">
        <f t="shared" ref="G207:G210" si="33">+I207/H207</f>
        <v>0.25081573514084099</v>
      </c>
      <c r="H207" s="84">
        <v>108.45431999999994</v>
      </c>
      <c r="I207" s="84">
        <v>27.20205</v>
      </c>
      <c r="J207" s="31">
        <v>89</v>
      </c>
      <c r="K207" s="23">
        <f t="shared" ref="K207:K209" si="34">+J207/J$210</f>
        <v>0.25722543352601157</v>
      </c>
      <c r="L207" s="64"/>
      <c r="M207" s="64"/>
      <c r="N207" s="64"/>
      <c r="O207" s="65"/>
    </row>
    <row r="208" spans="2:15" x14ac:dyDescent="0.25">
      <c r="B208" s="63"/>
      <c r="C208" s="64"/>
      <c r="D208" s="64"/>
      <c r="E208" s="64"/>
      <c r="F208" s="31" t="s">
        <v>28</v>
      </c>
      <c r="G208" s="23">
        <f t="shared" si="33"/>
        <v>0.76474587334592159</v>
      </c>
      <c r="H208" s="84">
        <v>56.408290000000008</v>
      </c>
      <c r="I208" s="84">
        <v>43.138007000000023</v>
      </c>
      <c r="J208" s="31">
        <v>121</v>
      </c>
      <c r="K208" s="23">
        <f t="shared" si="34"/>
        <v>0.34971098265895956</v>
      </c>
      <c r="L208" s="64"/>
      <c r="M208" s="64"/>
      <c r="N208" s="64"/>
      <c r="O208" s="65"/>
    </row>
    <row r="209" spans="2:15" x14ac:dyDescent="0.25">
      <c r="B209" s="63"/>
      <c r="C209" s="64"/>
      <c r="D209" s="64"/>
      <c r="E209" s="64"/>
      <c r="F209" s="31" t="s">
        <v>29</v>
      </c>
      <c r="G209" s="23">
        <f t="shared" si="33"/>
        <v>1</v>
      </c>
      <c r="H209" s="84">
        <v>0.218418</v>
      </c>
      <c r="I209" s="84">
        <v>0.218418</v>
      </c>
      <c r="J209" s="31">
        <v>17</v>
      </c>
      <c r="K209" s="23">
        <f t="shared" si="34"/>
        <v>4.9132947976878616E-2</v>
      </c>
      <c r="L209" s="64"/>
      <c r="M209" s="64"/>
      <c r="N209" s="64"/>
      <c r="O209" s="65"/>
    </row>
    <row r="210" spans="2:15" x14ac:dyDescent="0.25">
      <c r="B210" s="63"/>
      <c r="C210" s="64"/>
      <c r="D210" s="64"/>
      <c r="E210" s="64"/>
      <c r="F210" s="47" t="s">
        <v>0</v>
      </c>
      <c r="G210" s="22">
        <f t="shared" si="33"/>
        <v>0.37158804326223055</v>
      </c>
      <c r="H210" s="45">
        <f t="shared" ref="H210:J210" si="35">SUM(H206:H209)</f>
        <v>189.88359899999998</v>
      </c>
      <c r="I210" s="45">
        <f t="shared" si="35"/>
        <v>70.55847500000003</v>
      </c>
      <c r="J210" s="32">
        <f t="shared" si="35"/>
        <v>346</v>
      </c>
      <c r="K210" s="22">
        <f>SUM(K206:K209)</f>
        <v>1</v>
      </c>
      <c r="L210" s="64"/>
      <c r="M210" s="64"/>
      <c r="N210" s="64"/>
      <c r="O210" s="65"/>
    </row>
    <row r="211" spans="2:15" x14ac:dyDescent="0.25">
      <c r="B211" s="63"/>
      <c r="C211" s="64"/>
      <c r="D211" s="62"/>
      <c r="E211" s="61"/>
      <c r="F211" s="118" t="s">
        <v>92</v>
      </c>
      <c r="G211" s="118"/>
      <c r="H211" s="118"/>
      <c r="I211" s="118"/>
      <c r="J211" s="118"/>
      <c r="K211" s="118"/>
      <c r="L211" s="61"/>
      <c r="M211" s="62"/>
      <c r="N211" s="64"/>
      <c r="O211" s="65"/>
    </row>
    <row r="212" spans="2:15" x14ac:dyDescent="0.25"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</row>
    <row r="213" spans="2:15" x14ac:dyDescent="0.25"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1"/>
    </row>
  </sheetData>
  <mergeCells count="68">
    <mergeCell ref="F211:K211"/>
    <mergeCell ref="F174:K174"/>
    <mergeCell ref="F175:G175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73:L173"/>
    <mergeCell ref="C134:N135"/>
    <mergeCell ref="E137:L137"/>
    <mergeCell ref="F138:K138"/>
    <mergeCell ref="F139:G139"/>
    <mergeCell ref="F149:K149"/>
    <mergeCell ref="C151:N152"/>
    <mergeCell ref="E154:L154"/>
    <mergeCell ref="F155:K155"/>
    <mergeCell ref="F162:K162"/>
    <mergeCell ref="C168:N168"/>
    <mergeCell ref="C170:N171"/>
    <mergeCell ref="F132:K132"/>
    <mergeCell ref="F90:G90"/>
    <mergeCell ref="F100:K100"/>
    <mergeCell ref="C102:N103"/>
    <mergeCell ref="E105:L105"/>
    <mergeCell ref="F106:K106"/>
    <mergeCell ref="F113:K113"/>
    <mergeCell ref="C119:N119"/>
    <mergeCell ref="C121:N122"/>
    <mergeCell ref="E124:L124"/>
    <mergeCell ref="F125:K125"/>
    <mergeCell ref="F126:G126"/>
    <mergeCell ref="F89:K89"/>
    <mergeCell ref="E56:L56"/>
    <mergeCell ref="F57:K57"/>
    <mergeCell ref="F64:K64"/>
    <mergeCell ref="C70:N70"/>
    <mergeCell ref="C72:N73"/>
    <mergeCell ref="E75:L75"/>
    <mergeCell ref="F76:K76"/>
    <mergeCell ref="F77:G77"/>
    <mergeCell ref="F83:K83"/>
    <mergeCell ref="C85:N86"/>
    <mergeCell ref="E88:L88"/>
    <mergeCell ref="C53:N54"/>
    <mergeCell ref="E21:L21"/>
    <mergeCell ref="C23:N24"/>
    <mergeCell ref="E26:L26"/>
    <mergeCell ref="F27:K27"/>
    <mergeCell ref="F28:G28"/>
    <mergeCell ref="F34:K34"/>
    <mergeCell ref="C36:N37"/>
    <mergeCell ref="E39:L39"/>
    <mergeCell ref="F40:K40"/>
    <mergeCell ref="F41:G41"/>
    <mergeCell ref="F51:K51"/>
    <mergeCell ref="E14:F15"/>
    <mergeCell ref="G14:I14"/>
    <mergeCell ref="J14:L14"/>
    <mergeCell ref="B1:O2"/>
    <mergeCell ref="C7:N7"/>
    <mergeCell ref="C9:N10"/>
    <mergeCell ref="E12:L12"/>
    <mergeCell ref="E13:L13"/>
  </mergeCells>
  <conditionalFormatting sqref="I102">
    <cfRule type="cellIs" dxfId="1" priority="2" operator="equal">
      <formula>0</formula>
    </cfRule>
  </conditionalFormatting>
  <conditionalFormatting sqref="I82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2018-07-02T15:27:31Z</dcterms:modified>
</cp:coreProperties>
</file>